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ůj disk\synchro\Mimořádné události\Povodně 15.9.24\Suterén škola\VZ\"/>
    </mc:Choice>
  </mc:AlternateContent>
  <xr:revisionPtr revIDLastSave="0" documentId="8_{95896DFC-E1F5-4322-8A88-D42FC84915D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Položky!$A$1:$G$51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3" i="2" l="1"/>
  <c r="G23" i="3"/>
  <c r="G37" i="3"/>
  <c r="G35" i="3"/>
  <c r="G40" i="3"/>
  <c r="G12" i="3"/>
  <c r="G13" i="3"/>
  <c r="G14" i="3"/>
  <c r="G15" i="3"/>
  <c r="G16" i="3"/>
  <c r="G17" i="3"/>
  <c r="G18" i="3"/>
  <c r="G19" i="3"/>
  <c r="G20" i="3"/>
  <c r="G21" i="3"/>
  <c r="G22" i="3"/>
  <c r="G24" i="3"/>
  <c r="G25" i="3"/>
  <c r="G26" i="3"/>
  <c r="G27" i="3"/>
  <c r="G28" i="3"/>
  <c r="G29" i="3"/>
  <c r="G30" i="3"/>
  <c r="G31" i="3"/>
  <c r="G32" i="3"/>
  <c r="G33" i="3"/>
  <c r="G34" i="3"/>
  <c r="G36" i="3"/>
  <c r="G38" i="3"/>
  <c r="G39" i="3"/>
  <c r="G41" i="3"/>
  <c r="C49" i="3"/>
  <c r="G48" i="3"/>
  <c r="G47" i="3"/>
  <c r="G46" i="3"/>
  <c r="G45" i="3"/>
  <c r="G44" i="3"/>
  <c r="G42" i="3" l="1"/>
  <c r="G49" i="3"/>
  <c r="I9" i="2" s="1"/>
  <c r="G11" i="1" l="1"/>
  <c r="B27" i="1" l="1"/>
  <c r="G2" i="2"/>
  <c r="I1" i="2"/>
  <c r="G3" i="3" s="1"/>
  <c r="D21" i="1" l="1"/>
  <c r="D20" i="1"/>
  <c r="D19" i="1"/>
  <c r="D18" i="1"/>
  <c r="D17" i="1"/>
  <c r="D16" i="1"/>
  <c r="D15" i="1"/>
  <c r="BC44" i="3"/>
  <c r="BA44" i="3"/>
  <c r="AZ44" i="3"/>
  <c r="AY44" i="3"/>
  <c r="BB44" i="3"/>
  <c r="B9" i="2"/>
  <c r="A9" i="2"/>
  <c r="BC18" i="3"/>
  <c r="BA18" i="3"/>
  <c r="AZ18" i="3"/>
  <c r="AY18" i="3"/>
  <c r="BB18" i="3"/>
  <c r="BC17" i="3"/>
  <c r="BA17" i="3"/>
  <c r="AZ17" i="3"/>
  <c r="AY17" i="3"/>
  <c r="BB17" i="3"/>
  <c r="BC16" i="3"/>
  <c r="BA16" i="3"/>
  <c r="AZ16" i="3"/>
  <c r="AY16" i="3"/>
  <c r="BB16" i="3"/>
  <c r="BC15" i="3"/>
  <c r="BA15" i="3"/>
  <c r="AZ15" i="3"/>
  <c r="AY15" i="3"/>
  <c r="BB15" i="3"/>
  <c r="BC14" i="3"/>
  <c r="BA14" i="3"/>
  <c r="AZ14" i="3"/>
  <c r="AY14" i="3"/>
  <c r="BB14" i="3"/>
  <c r="BC12" i="3"/>
  <c r="BA12" i="3"/>
  <c r="AZ12" i="3"/>
  <c r="AY12" i="3"/>
  <c r="B8" i="2"/>
  <c r="A8" i="2"/>
  <c r="C42" i="3"/>
  <c r="BB9" i="3"/>
  <c r="BA9" i="3"/>
  <c r="AZ9" i="3"/>
  <c r="AY9" i="3"/>
  <c r="G9" i="3"/>
  <c r="BC9" i="3" s="1"/>
  <c r="BB8" i="3"/>
  <c r="BA8" i="3"/>
  <c r="AZ8" i="3"/>
  <c r="AY8" i="3"/>
  <c r="G8" i="3"/>
  <c r="BC8" i="3" s="1"/>
  <c r="B7" i="2"/>
  <c r="A7" i="2"/>
  <c r="C10" i="3"/>
  <c r="E4" i="3"/>
  <c r="C4" i="3"/>
  <c r="F3" i="3"/>
  <c r="C3" i="3"/>
  <c r="C2" i="2"/>
  <c r="C1" i="2"/>
  <c r="C33" i="1"/>
  <c r="F33" i="1" s="1"/>
  <c r="G7" i="1"/>
  <c r="H8" i="2" l="1"/>
  <c r="AY10" i="3"/>
  <c r="E7" i="2" s="1"/>
  <c r="BA10" i="3"/>
  <c r="G7" i="2" s="1"/>
  <c r="AZ10" i="3"/>
  <c r="F7" i="2" s="1"/>
  <c r="BA45" i="3"/>
  <c r="G9" i="2" s="1"/>
  <c r="AZ45" i="3"/>
  <c r="F9" i="2" s="1"/>
  <c r="BC42" i="3"/>
  <c r="I8" i="2" s="1"/>
  <c r="AY42" i="3"/>
  <c r="E8" i="2" s="1"/>
  <c r="BA42" i="3"/>
  <c r="G8" i="2" s="1"/>
  <c r="BC45" i="3"/>
  <c r="BC10" i="3"/>
  <c r="I7" i="2" s="1"/>
  <c r="BB10" i="3"/>
  <c r="H7" i="2" s="1"/>
  <c r="BB12" i="3"/>
  <c r="BB42" i="3" s="1"/>
  <c r="AY45" i="3"/>
  <c r="E9" i="2" s="1"/>
  <c r="AZ42" i="3"/>
  <c r="F8" i="2" s="1"/>
  <c r="BB45" i="3"/>
  <c r="BB49" i="3" s="1"/>
  <c r="G10" i="3"/>
  <c r="BA49" i="3" l="1"/>
  <c r="BC49" i="3"/>
  <c r="AZ49" i="3"/>
  <c r="AY49" i="3"/>
  <c r="G10" i="2"/>
  <c r="C18" i="1" s="1"/>
  <c r="I10" i="2"/>
  <c r="C21" i="1" s="1"/>
  <c r="F10" i="2"/>
  <c r="C16" i="1" s="1"/>
  <c r="E10" i="2"/>
  <c r="C15" i="1" s="1"/>
  <c r="H10" i="2"/>
  <c r="C17" i="1" s="1"/>
  <c r="G17" i="2" l="1"/>
  <c r="I17" i="2" s="1"/>
  <c r="G17" i="1" s="1"/>
  <c r="G16" i="2"/>
  <c r="I16" i="2" s="1"/>
  <c r="G16" i="1" s="1"/>
  <c r="I18" i="2"/>
  <c r="G18" i="1" s="1"/>
  <c r="I20" i="2"/>
  <c r="G20" i="1" s="1"/>
  <c r="C19" i="1"/>
  <c r="C22" i="1" s="1"/>
  <c r="I21" i="2"/>
  <c r="G21" i="1" s="1"/>
  <c r="G15" i="2"/>
  <c r="I15" i="2" s="1"/>
  <c r="G15" i="1" s="1"/>
  <c r="I22" i="2"/>
  <c r="I19" i="2"/>
  <c r="G19" i="1" s="1"/>
  <c r="H23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<sst xmlns="http://schemas.openxmlformats.org/spreadsheetml/2006/main" count="228" uniqueCount="170">
  <si>
    <t>POLOŽKOVÝ ROZPOČET</t>
  </si>
  <si>
    <t>Rozpočet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</si>
  <si>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</si>
  <si>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</si>
  <si>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</si>
  <si>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</si>
  <si>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</si>
  <si>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</si>
  <si>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</si>
  <si>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</si>
  <si>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</si>
  <si>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</si>
  <si>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</si>
  <si>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</si>
  <si>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</si>
  <si>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</si>
  <si>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</si>
  <si>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</si>
  <si>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</si>
  <si>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</si>
  <si>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</si>
  <si>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</si>
  <si>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</si>
  <si>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</si>
  <si>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R</t>
  </si>
  <si>
    <t>N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</si>
  <si>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</si>
  <si>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</si>
  <si>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</si>
  <si>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</si>
  <si>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</si>
  <si>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</si>
  <si>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</si>
  <si>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</si>
  <si>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</si>
  <si>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</si>
  <si>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</si>
  <si>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</si>
  <si>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</si>
  <si>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</si>
  <si>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</si>
  <si>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</si>
  <si>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</si>
  <si>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</si>
  <si>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</si>
  <si>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</si>
  <si>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</si>
  <si>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</si>
  <si>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</si>
  <si>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</si>
  <si>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</si>
  <si>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</si>
  <si>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</si>
  <si>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</si>
  <si>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</si>
  <si>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</si>
  <si>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</si>
  <si>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</si>
  <si>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</si>
  <si>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</si>
  <si>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</si>
  <si>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</si>
  <si>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</si>
  <si>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</si>
  <si>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</si>
  <si>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</si>
  <si>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</si>
  <si>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</si>
  <si>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905      R01</t>
  </si>
  <si>
    <t>h</t>
  </si>
  <si>
    <t>905      V1</t>
  </si>
  <si>
    <t>Hzs-revize provoz.souboru a st.obj. Spolupráce s revizním technikem</t>
  </si>
  <si>
    <t>m</t>
  </si>
  <si>
    <t>kus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</si>
  <si>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</si>
  <si>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</si>
  <si>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</si>
  <si>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</si>
  <si>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</si>
  <si>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</si>
  <si>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</si>
  <si>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</si>
  <si>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NABÍDKA</t>
  </si>
  <si>
    <t>hod</t>
  </si>
  <si>
    <t>Datum</t>
  </si>
  <si>
    <t xml:space="preserve">Tomáš Kupka </t>
  </si>
  <si>
    <t xml:space="preserve">Hzs-revize provoz.souboru a st.obj. Revize , atest rozvaděče </t>
  </si>
  <si>
    <t>Elektromontážní práce  demontáž , mimo mat , kontrola stávajících okruhů - jejich přepojení .</t>
  </si>
  <si>
    <t>David Kamil</t>
  </si>
  <si>
    <t>Střední škola technická. Opava , Kolofíkovo nábřeží 51,p.o.</t>
  </si>
  <si>
    <t>kpl</t>
  </si>
  <si>
    <t>M21</t>
  </si>
  <si>
    <t>Svorka na potrubí Bernard, včetně Cu pásku včetně dodávky svorky + Cu pásku</t>
  </si>
  <si>
    <t>Kabel CYKY 750 V 3x1,5 mm2 uložený pod omítkou včetně dodávky kabelu 3Cx1,5</t>
  </si>
  <si>
    <t>Kabel CYKY 750 V 3x2,5 mm2 uložený pod omítkou včetně dodávky kabelu 3Cx2,5</t>
  </si>
  <si>
    <t>Vodič nn a vn CY 6 mm2 uložený v trubkách včetně dodávky vodiče CY 6</t>
  </si>
  <si>
    <t>97</t>
  </si>
  <si>
    <t xml:space="preserve">Vysekání rýh ve zdi cihelné 5 x 10 cm </t>
  </si>
  <si>
    <t xml:space="preserve">Sekání rýh zdi cih hl 3cm š 3cm </t>
  </si>
  <si>
    <t xml:space="preserve">Sekání rýh zdi cih hl 3cm š 5cm </t>
  </si>
  <si>
    <t xml:space="preserve">Průraz zdivem v cihlové zdi tloušťky 15 cm </t>
  </si>
  <si>
    <t>Trubka ohebná instalační    npř 2325 KOPOS UV stabilní</t>
  </si>
  <si>
    <t>Trubka tuhá instalační    npř 1525HF bezhalogen. včt úchytů</t>
  </si>
  <si>
    <t>Svítidlo LEDDEVO PRO II-E 44W 6300lm 840 230V ECG IP66 CL 1 PMMA 1500mm</t>
  </si>
  <si>
    <t>Kabel CYKY 750 V 5x2,5mm2 uložený pod omítkou včetně dodávky kabelu 5Cx2,5</t>
  </si>
  <si>
    <t>Krabice KO68</t>
  </si>
  <si>
    <t>Vypínač NO č.1-5-6  IP44</t>
  </si>
  <si>
    <t>Zásuvka NO jednoduchá 240V/16A IP44</t>
  </si>
  <si>
    <t>Svorkovnice UNI WAGO</t>
  </si>
  <si>
    <r>
      <t xml:space="preserve">Zednické práce na zápravu drážek </t>
    </r>
    <r>
      <rPr>
        <b/>
        <sz val="8"/>
        <rFont val="Arial"/>
        <family val="2"/>
        <charset val="238"/>
      </rPr>
      <t>není součástí nabídky</t>
    </r>
  </si>
  <si>
    <t>0</t>
  </si>
  <si>
    <t xml:space="preserve">Elektromontážní práce , montáž nové instalace </t>
  </si>
  <si>
    <t>Zásuvka 400V  32A NO IP44</t>
  </si>
  <si>
    <t xml:space="preserve">Úprava přívodů v rozvaděčích </t>
  </si>
  <si>
    <t>Napojení stávajícího zařízení,VZT…</t>
  </si>
  <si>
    <t>Elektro                              část   sklepy škola</t>
  </si>
  <si>
    <t>Stavební práce        část sklepy škola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</si>
  <si>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</si>
  <si>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</si>
  <si>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</si>
  <si>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</si>
  <si>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</si>
  <si>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</si>
  <si>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</si>
  <si>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</si>
  <si>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</si>
  <si>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</si>
  <si>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</si>
  <si>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</si>
  <si>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</si>
  <si>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</si>
  <si>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</si>
  <si>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</si>
  <si>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</si>
  <si>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</si>
  <si>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</si>
  <si>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</si>
  <si>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</si>
  <si>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</si>
  <si>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</si>
  <si>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</si>
  <si>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</si>
  <si>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</si>
  <si>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</si>
  <si>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</si>
  <si>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</si>
  <si>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</si>
  <si>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</si>
  <si>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VRN</t>
  </si>
  <si>
    <t>Célkem bez DPH</t>
  </si>
  <si>
    <t>Rozvaděč RS ( kino)  42 MOD kompletní rekonstrukce</t>
  </si>
  <si>
    <t>Rozvaděč RK ( kotelna)  24 MOD kompletní rekonstrukce</t>
  </si>
  <si>
    <t xml:space="preserve">Kabel UTP cat 6 </t>
  </si>
  <si>
    <t xml:space="preserve">CENA ZA OBJEKT CELKEM bez DPH </t>
  </si>
  <si>
    <t>Kabel CYKY 750 V 5x10 mm2 uložený pod omítkou včetně dodávky kabelu 5Cx10</t>
  </si>
  <si>
    <t xml:space="preserve">Elektromontážní práce SLABOPROUDÉ  ROZVODY </t>
  </si>
  <si>
    <t>Zásuvka PO jednoduchá 240V/16A  npř VISIO Schrack</t>
  </si>
  <si>
    <t>Vypínač PO č.1-5-6  npř VISIO Schrack</t>
  </si>
  <si>
    <t>Kabelový žlab MERKUR 50/50 žz, nosníky , uchycení , přemostění</t>
  </si>
  <si>
    <t xml:space="preserve">Kabelovýá lišta LHD 40-60 , uchycení , přemostění </t>
  </si>
  <si>
    <t xml:space="preserve">Svítidlo s čidlem npř LUCIS LED 18W zdroj , IP44 komplet dodávka </t>
  </si>
  <si>
    <t>Svítidlo LED panel 600/600 . -PRO , 40W ,4600lm , 3-6500 k,50 000h.UGR 19</t>
  </si>
  <si>
    <t xml:space="preserve">Svítidlo nouzové 3 hod 4W  npř Best.-Nr.81-7000 </t>
  </si>
  <si>
    <t>Svítidlo IP44 LED npř.  KARO II LED 12W,1020lm/5K IP64</t>
  </si>
  <si>
    <t>34.</t>
  </si>
  <si>
    <t>35.</t>
  </si>
  <si>
    <t>36.</t>
  </si>
  <si>
    <t>37.</t>
  </si>
  <si>
    <t>Oprava vytopeného suterénu školy</t>
  </si>
  <si>
    <r>
      <t xml:space="preserve">Revize elektro              </t>
    </r>
    <r>
      <rPr>
        <sz val="10"/>
        <rFont val="Arial"/>
        <family val="2"/>
        <charset val="238"/>
      </rPr>
      <t xml:space="preserve">není součástí nabídky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</si>
</sst>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0.0"/>
    <numFmt numFmtId="166" formatCode="#,##0\ &quot;Kč&quot;"/>
    <numFmt numFmtId="167" formatCode="0;[Red]0"/>
    <numFmt numFmtId="168" formatCode="dd/mm/yy;@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9"/>
      <color rgb="FF0070C0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3" fontId="10" fillId="0" borderId="0" xfId="1" applyNumberFormat="1"/>
    <xf numFmtId="0" fontId="20" fillId="0" borderId="0" xfId="1" applyFont="1"/>
    <xf numFmtId="0" fontId="10" fillId="0" borderId="0" xfId="1" applyAlignment="1">
      <alignment horizontal="right"/>
    </xf>
    <xf numFmtId="0" fontId="21" fillId="0" borderId="0" xfId="1" applyFont="1"/>
    <xf numFmtId="3" fontId="21" fillId="0" borderId="0" xfId="1" applyNumberFormat="1" applyFont="1" applyAlignment="1">
      <alignment horizontal="right"/>
    </xf>
    <xf numFmtId="4" fontId="21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3" fillId="3" borderId="26" xfId="0" applyNumberFormat="1" applyFont="1" applyFill="1" applyBorder="1" applyAlignment="1">
      <alignment horizontal="right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49" fontId="5" fillId="4" borderId="9" xfId="0" applyNumberFormat="1" applyFont="1" applyFill="1" applyBorder="1"/>
    <xf numFmtId="49" fontId="5" fillId="4" borderId="8" xfId="0" applyNumberFormat="1" applyFont="1" applyFill="1" applyBorder="1"/>
    <xf numFmtId="49" fontId="4" fillId="4" borderId="12" xfId="0" applyNumberFormat="1" applyFont="1" applyFill="1" applyBorder="1"/>
    <xf numFmtId="49" fontId="3" fillId="4" borderId="13" xfId="0" applyNumberFormat="1" applyFont="1" applyFill="1" applyBorder="1"/>
    <xf numFmtId="167" fontId="6" fillId="4" borderId="16" xfId="0" applyNumberFormat="1" applyFont="1" applyFill="1" applyBorder="1" applyAlignment="1">
      <alignment horizontal="center"/>
    </xf>
    <xf numFmtId="168" fontId="5" fillId="0" borderId="6" xfId="0" applyNumberFormat="1" applyFont="1" applyBorder="1" applyAlignment="1">
      <alignment horizontal="center"/>
    </xf>
    <xf numFmtId="0" fontId="3" fillId="4" borderId="46" xfId="1" applyFont="1" applyFill="1" applyBorder="1"/>
    <xf numFmtId="49" fontId="3" fillId="4" borderId="45" xfId="0" applyNumberFormat="1" applyFont="1" applyFill="1" applyBorder="1" applyAlignment="1">
      <alignment horizontal="left"/>
    </xf>
    <xf numFmtId="0" fontId="4" fillId="4" borderId="47" xfId="0" applyFont="1" applyFill="1" applyBorder="1" applyAlignment="1">
      <alignment horizontal="left"/>
    </xf>
    <xf numFmtId="165" fontId="3" fillId="4" borderId="10" xfId="0" applyNumberFormat="1" applyFont="1" applyFill="1" applyBorder="1" applyAlignment="1">
      <alignment horizontal="right"/>
    </xf>
    <xf numFmtId="4" fontId="17" fillId="0" borderId="59" xfId="1" applyNumberFormat="1" applyFont="1" applyBorder="1" applyAlignment="1">
      <alignment horizontal="right"/>
    </xf>
    <xf numFmtId="4" fontId="17" fillId="4" borderId="59" xfId="1" applyNumberFormat="1" applyFont="1" applyFill="1" applyBorder="1" applyAlignment="1">
      <alignment horizontal="right"/>
    </xf>
    <xf numFmtId="0" fontId="4" fillId="0" borderId="45" xfId="1" applyFont="1" applyBorder="1" applyAlignment="1">
      <alignment horizontal="left"/>
    </xf>
    <xf numFmtId="0" fontId="3" fillId="0" borderId="9" xfId="1" applyFont="1" applyBorder="1"/>
    <xf numFmtId="0" fontId="25" fillId="0" borderId="10" xfId="1" applyFont="1" applyBorder="1"/>
    <xf numFmtId="0" fontId="25" fillId="0" borderId="0" xfId="1" applyFont="1"/>
    <xf numFmtId="0" fontId="25" fillId="5" borderId="10" xfId="1" applyFont="1" applyFill="1" applyBorder="1"/>
    <xf numFmtId="4" fontId="17" fillId="3" borderId="61" xfId="1" applyNumberFormat="1" applyFont="1" applyFill="1" applyBorder="1" applyAlignment="1">
      <alignment horizontal="right"/>
    </xf>
    <xf numFmtId="0" fontId="25" fillId="0" borderId="15" xfId="1" applyFont="1" applyBorder="1"/>
    <xf numFmtId="0" fontId="25" fillId="5" borderId="15" xfId="1" applyFont="1" applyFill="1" applyBorder="1"/>
    <xf numFmtId="4" fontId="17" fillId="0" borderId="10" xfId="1" applyNumberFormat="1" applyFont="1" applyBorder="1"/>
    <xf numFmtId="4" fontId="4" fillId="2" borderId="10" xfId="1" applyNumberFormat="1" applyFont="1" applyFill="1" applyBorder="1"/>
    <xf numFmtId="0" fontId="3" fillId="0" borderId="10" xfId="1" applyFont="1" applyBorder="1"/>
    <xf numFmtId="49" fontId="17" fillId="4" borderId="59" xfId="1" applyNumberFormat="1" applyFont="1" applyFill="1" applyBorder="1" applyAlignment="1">
      <alignment horizontal="left" vertical="top"/>
    </xf>
    <xf numFmtId="0" fontId="25" fillId="0" borderId="10" xfId="1" applyFont="1" applyBorder="1" applyAlignment="1">
      <alignment horizontal="center"/>
    </xf>
    <xf numFmtId="0" fontId="0" fillId="0" borderId="0" xfId="0" applyAlignment="1">
      <alignment horizontal="left" wrapText="1"/>
    </xf>
    <xf numFmtId="0" fontId="3" fillId="0" borderId="60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49" fontId="23" fillId="4" borderId="15" xfId="0" applyNumberFormat="1" applyFont="1" applyFill="1" applyBorder="1" applyAlignment="1">
      <alignment horizontal="center"/>
    </xf>
    <xf numFmtId="49" fontId="23" fillId="4" borderId="9" xfId="0" applyNumberFormat="1" applyFont="1" applyFill="1" applyBorder="1" applyAlignment="1">
      <alignment horizontal="center"/>
    </xf>
    <xf numFmtId="49" fontId="23" fillId="4" borderId="8" xfId="0" applyNumberFormat="1" applyFont="1" applyFill="1" applyBorder="1" applyAlignment="1">
      <alignment horizontal="center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22" fillId="0" borderId="15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49" fontId="6" fillId="4" borderId="15" xfId="0" applyNumberFormat="1" applyFont="1" applyFill="1" applyBorder="1" applyAlignment="1">
      <alignment horizontal="center"/>
    </xf>
    <xf numFmtId="49" fontId="6" fillId="4" borderId="9" xfId="0" applyNumberFormat="1" applyFont="1" applyFill="1" applyBorder="1" applyAlignment="1">
      <alignment horizontal="center"/>
    </xf>
    <xf numFmtId="49" fontId="6" fillId="4" borderId="8" xfId="0" applyNumberFormat="1" applyFont="1" applyFill="1" applyBorder="1" applyAlignment="1">
      <alignment horizontal="center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17" fillId="4" borderId="51" xfId="1" applyNumberFormat="1" applyFont="1" applyFill="1" applyBorder="1" applyAlignment="1">
      <alignment horizontal="center"/>
    </xf>
    <xf numFmtId="0" fontId="17" fillId="4" borderId="50" xfId="1" applyFont="1" applyFill="1" applyBorder="1" applyAlignment="1">
      <alignment horizontal="center"/>
    </xf>
    <xf numFmtId="0" fontId="17" fillId="4" borderId="52" xfId="1" applyFont="1" applyFill="1" applyBorder="1" applyAlignment="1">
      <alignment horizontal="center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topLeftCell="A19" zoomScale="130" zoomScaleNormal="130" workbookViewId="0">
      <selection activeCell="C7" sqref="C7:E7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1</v>
      </c>
      <c r="B2" s="4"/>
      <c r="C2" s="5"/>
      <c r="D2" s="5"/>
      <c r="E2" s="6"/>
      <c r="F2" s="7" t="s">
        <v>84</v>
      </c>
      <c r="G2" s="163">
        <v>45764</v>
      </c>
    </row>
    <row r="3" spans="1:57" ht="3" hidden="1" customHeight="1" x14ac:dyDescent="0.25">
      <c r="A3" s="8"/>
      <c r="B3" s="9"/>
      <c r="C3" s="10"/>
      <c r="D3" s="10"/>
      <c r="E3" s="11"/>
      <c r="F3" s="12"/>
      <c r="G3" s="13"/>
    </row>
    <row r="4" spans="1:57" ht="12" customHeight="1" x14ac:dyDescent="0.25">
      <c r="A4" s="14" t="s">
        <v>2</v>
      </c>
      <c r="B4" s="9"/>
      <c r="C4" s="10" t="s">
        <v>3</v>
      </c>
      <c r="D4" s="10"/>
      <c r="E4" s="11"/>
      <c r="F4" s="12" t="s">
        <v>4</v>
      </c>
      <c r="G4" s="15"/>
    </row>
    <row r="5" spans="1:57" ht="12.9" customHeight="1" x14ac:dyDescent="0.25">
      <c r="A5" s="16"/>
      <c r="B5" s="17"/>
      <c r="C5" s="189" t="s">
        <v>89</v>
      </c>
      <c r="D5" s="190"/>
      <c r="E5" s="191"/>
      <c r="F5" s="12" t="s">
        <v>6</v>
      </c>
      <c r="G5" s="13"/>
    </row>
    <row r="6" spans="1:57" ht="12.9" customHeight="1" x14ac:dyDescent="0.25">
      <c r="A6" s="14" t="s">
        <v>7</v>
      </c>
      <c r="B6" s="9"/>
      <c r="C6" s="158" t="s">
        <v>8</v>
      </c>
      <c r="D6" s="158"/>
      <c r="E6" s="159"/>
      <c r="F6" s="12" t="s">
        <v>9</v>
      </c>
      <c r="G6" s="18">
        <v>0</v>
      </c>
    </row>
    <row r="7" spans="1:57" ht="12.9" customHeight="1" x14ac:dyDescent="0.25">
      <c r="A7" s="160"/>
      <c r="B7" s="161"/>
      <c r="C7" s="203" t="s">
        <v>168</v>
      </c>
      <c r="D7" s="204"/>
      <c r="E7" s="205"/>
      <c r="F7" s="19" t="s">
        <v>10</v>
      </c>
      <c r="G7" s="18">
        <f>IF(PocetMJ=0,,ROUND((F30+F32)/PocetMJ,1))</f>
        <v>0</v>
      </c>
    </row>
    <row r="8" spans="1:57" x14ac:dyDescent="0.25">
      <c r="A8" s="20" t="s">
        <v>11</v>
      </c>
      <c r="B8" s="12"/>
      <c r="C8" s="195"/>
      <c r="D8" s="195"/>
      <c r="E8" s="196"/>
      <c r="F8" s="12" t="s">
        <v>12</v>
      </c>
      <c r="G8" s="156" t="s">
        <v>82</v>
      </c>
    </row>
    <row r="9" spans="1:57" x14ac:dyDescent="0.25">
      <c r="A9" s="20" t="s">
        <v>13</v>
      </c>
      <c r="B9" s="12"/>
      <c r="C9" s="195"/>
      <c r="D9" s="195"/>
      <c r="E9" s="196"/>
      <c r="F9" s="12"/>
      <c r="G9" s="21"/>
    </row>
    <row r="10" spans="1:57" x14ac:dyDescent="0.25">
      <c r="A10" s="20" t="s">
        <v>14</v>
      </c>
      <c r="B10" s="12"/>
      <c r="C10" s="195" t="s">
        <v>88</v>
      </c>
      <c r="D10" s="195"/>
      <c r="E10" s="195"/>
      <c r="F10" s="12"/>
      <c r="G10" s="22"/>
      <c r="H10" s="23"/>
    </row>
    <row r="11" spans="1:57" ht="13.5" customHeight="1" x14ac:dyDescent="0.25">
      <c r="A11" s="20" t="s">
        <v>15</v>
      </c>
      <c r="B11" s="12"/>
      <c r="C11" s="197"/>
      <c r="D11" s="198"/>
      <c r="E11" s="199"/>
      <c r="F11" s="12" t="s">
        <v>16</v>
      </c>
      <c r="G11" s="162">
        <f>C2</f>
        <v>0</v>
      </c>
      <c r="BA11" s="24"/>
      <c r="BB11" s="24"/>
      <c r="BC11" s="24"/>
      <c r="BD11" s="24"/>
      <c r="BE11" s="24"/>
    </row>
    <row r="12" spans="1:57" ht="12.75" customHeight="1" x14ac:dyDescent="0.25">
      <c r="A12" s="25" t="s">
        <v>17</v>
      </c>
      <c r="B12" s="9"/>
      <c r="C12" s="200"/>
      <c r="D12" s="200"/>
      <c r="E12" s="200"/>
      <c r="F12" s="26" t="s">
        <v>18</v>
      </c>
      <c r="G12" s="157">
        <v>3</v>
      </c>
    </row>
    <row r="13" spans="1:57" ht="28.5" customHeight="1" thickBot="1" x14ac:dyDescent="0.3">
      <c r="A13" s="27" t="s">
        <v>19</v>
      </c>
      <c r="B13" s="28"/>
      <c r="C13" s="28"/>
      <c r="D13" s="28"/>
      <c r="E13" s="29"/>
      <c r="F13" s="29"/>
      <c r="G13" s="30"/>
    </row>
    <row r="14" spans="1:57" ht="17.25" customHeight="1" thickBot="1" x14ac:dyDescent="0.3">
      <c r="A14" s="31" t="s">
        <v>20</v>
      </c>
      <c r="B14" s="32"/>
      <c r="C14" s="33"/>
      <c r="D14" s="34" t="s">
        <v>21</v>
      </c>
      <c r="E14" s="35"/>
      <c r="F14" s="35"/>
      <c r="G14" s="33"/>
    </row>
    <row r="15" spans="1:57" ht="15.9" customHeight="1" x14ac:dyDescent="0.25">
      <c r="A15" s="36"/>
      <c r="B15" s="184" t="s">
        <v>22</v>
      </c>
      <c r="C15" s="38">
        <f>HSV</f>
        <v>0</v>
      </c>
      <c r="D15" s="39" t="str">
        <f>Rekapitulace!A15</f>
        <v>Ztížené výrobní podmínky</v>
      </c>
      <c r="E15" s="40"/>
      <c r="F15" s="41"/>
      <c r="G15" s="38">
        <f>Rekapitulace!I15</f>
        <v>0</v>
      </c>
    </row>
    <row r="16" spans="1:57" ht="15.9" customHeight="1" x14ac:dyDescent="0.25">
      <c r="A16" s="36" t="s">
        <v>23</v>
      </c>
      <c r="B16" s="185"/>
      <c r="C16" s="38">
        <f>PSV</f>
        <v>0</v>
      </c>
      <c r="D16" s="8" t="str">
        <f>Rekapitulace!A16</f>
        <v>Oborová přirážka</v>
      </c>
      <c r="E16" s="42"/>
      <c r="F16" s="43"/>
      <c r="G16" s="38">
        <f>Rekapitulace!I16</f>
        <v>0</v>
      </c>
    </row>
    <row r="17" spans="1:7" ht="15.9" customHeight="1" x14ac:dyDescent="0.25">
      <c r="A17" s="36" t="s">
        <v>24</v>
      </c>
      <c r="B17" s="185"/>
      <c r="C17" s="38">
        <f>Mont</f>
        <v>0</v>
      </c>
      <c r="D17" s="8" t="str">
        <f>Rekapitulace!A17</f>
        <v>Přesun stavebních kapacit</v>
      </c>
      <c r="E17" s="42"/>
      <c r="F17" s="43"/>
      <c r="G17" s="38">
        <f>Rekapitulace!I17</f>
        <v>0</v>
      </c>
    </row>
    <row r="18" spans="1:7" ht="15.9" customHeight="1" x14ac:dyDescent="0.25">
      <c r="A18" s="44" t="s">
        <v>25</v>
      </c>
      <c r="B18" s="186"/>
      <c r="C18" s="38">
        <f>Dodavka</f>
        <v>0</v>
      </c>
      <c r="D18" s="8" t="str">
        <f>Rekapitulace!A18</f>
        <v>Mimostaveništní doprava</v>
      </c>
      <c r="E18" s="42"/>
      <c r="F18" s="43"/>
      <c r="G18" s="38">
        <f>Rekapitulace!I18</f>
        <v>0</v>
      </c>
    </row>
    <row r="19" spans="1:7" ht="15.9" customHeight="1" x14ac:dyDescent="0.25">
      <c r="A19" s="45" t="s">
        <v>26</v>
      </c>
      <c r="B19" s="37"/>
      <c r="C19" s="38">
        <f>SUM(C15:C18)</f>
        <v>0</v>
      </c>
      <c r="D19" s="8" t="str">
        <f>Rekapitulace!A19</f>
        <v>Zařízení staveniště</v>
      </c>
      <c r="E19" s="42"/>
      <c r="F19" s="43"/>
      <c r="G19" s="38">
        <f>Rekapitulace!I19</f>
        <v>0</v>
      </c>
    </row>
    <row r="20" spans="1:7" ht="15.9" customHeight="1" x14ac:dyDescent="0.25">
      <c r="A20" s="45"/>
      <c r="B20" s="37"/>
      <c r="C20" s="38"/>
      <c r="D20" s="8" t="str">
        <f>Rekapitulace!A20</f>
        <v>Provoz investora</v>
      </c>
      <c r="E20" s="42"/>
      <c r="F20" s="43"/>
      <c r="G20" s="38">
        <f>Rekapitulace!I20</f>
        <v>0</v>
      </c>
    </row>
    <row r="21" spans="1:7" ht="15.9" customHeight="1" x14ac:dyDescent="0.25">
      <c r="A21" s="45" t="s">
        <v>27</v>
      </c>
      <c r="B21" s="37"/>
      <c r="C21" s="38">
        <f>HZS</f>
        <v>0</v>
      </c>
      <c r="D21" s="8" t="str">
        <f>Rekapitulace!A21</f>
        <v>Kompletační činnost (IČD)</v>
      </c>
      <c r="E21" s="42"/>
      <c r="F21" s="43"/>
      <c r="G21" s="38">
        <f>Rekapitulace!I21</f>
        <v>0</v>
      </c>
    </row>
    <row r="22" spans="1:7" ht="15.9" customHeight="1" x14ac:dyDescent="0.25">
      <c r="A22" s="46" t="s">
        <v>28</v>
      </c>
      <c r="B22" s="47"/>
      <c r="C22" s="38">
        <f>C19+C21</f>
        <v>0</v>
      </c>
      <c r="D22" s="8" t="s">
        <v>29</v>
      </c>
      <c r="E22" s="42"/>
      <c r="F22" s="43"/>
      <c r="G22" s="38">
        <f>G23-SUM(G15:G21)</f>
        <v>0</v>
      </c>
    </row>
    <row r="23" spans="1:7" ht="15.9" customHeight="1" thickBot="1" x14ac:dyDescent="0.3">
      <c r="A23" s="201" t="s">
        <v>30</v>
      </c>
      <c r="B23" s="202"/>
      <c r="C23" s="48">
        <f>C22+G23</f>
        <v>0</v>
      </c>
      <c r="D23" s="49" t="s">
        <v>31</v>
      </c>
      <c r="E23" s="50"/>
      <c r="F23" s="51"/>
      <c r="G23" s="38">
        <f>VRN</f>
        <v>0</v>
      </c>
    </row>
    <row r="24" spans="1:7" x14ac:dyDescent="0.25">
      <c r="A24" s="52" t="s">
        <v>32</v>
      </c>
      <c r="B24" s="53"/>
      <c r="C24" s="54"/>
      <c r="D24" s="53" t="s">
        <v>33</v>
      </c>
      <c r="E24" s="53"/>
      <c r="F24" s="55" t="s">
        <v>34</v>
      </c>
      <c r="G24" s="56"/>
    </row>
    <row r="25" spans="1:7" x14ac:dyDescent="0.25">
      <c r="A25" s="46" t="s">
        <v>35</v>
      </c>
      <c r="B25" s="47"/>
      <c r="C25" s="57" t="s">
        <v>85</v>
      </c>
      <c r="D25" s="47" t="s">
        <v>35</v>
      </c>
      <c r="E25" s="47"/>
      <c r="F25" s="58" t="s">
        <v>35</v>
      </c>
      <c r="G25" s="59"/>
    </row>
    <row r="26" spans="1:7" ht="37.5" customHeight="1" x14ac:dyDescent="0.25">
      <c r="A26" s="46" t="s">
        <v>36</v>
      </c>
      <c r="B26" s="60"/>
      <c r="C26" s="57"/>
      <c r="D26" s="47" t="s">
        <v>36</v>
      </c>
      <c r="E26" s="47"/>
      <c r="F26" s="58" t="s">
        <v>36</v>
      </c>
      <c r="G26" s="59"/>
    </row>
    <row r="27" spans="1:7" x14ac:dyDescent="0.25">
      <c r="A27" s="46"/>
      <c r="B27" s="61">
        <f>JKSO</f>
        <v>45764</v>
      </c>
      <c r="C27" s="57"/>
      <c r="D27" s="47"/>
      <c r="E27" s="47"/>
      <c r="F27" s="58"/>
      <c r="G27" s="59"/>
    </row>
    <row r="28" spans="1:7" x14ac:dyDescent="0.25">
      <c r="A28" s="46" t="s">
        <v>37</v>
      </c>
      <c r="B28" s="47"/>
      <c r="C28" s="57"/>
      <c r="D28" s="58" t="s">
        <v>38</v>
      </c>
      <c r="E28" s="57"/>
      <c r="F28" s="47" t="s">
        <v>38</v>
      </c>
      <c r="G28" s="59"/>
    </row>
    <row r="29" spans="1:7" ht="69" customHeight="1" x14ac:dyDescent="0.25">
      <c r="A29" s="46"/>
      <c r="B29" s="47"/>
      <c r="C29" s="62">
        <v>0</v>
      </c>
      <c r="D29" s="63"/>
      <c r="E29" s="62"/>
      <c r="F29" s="47"/>
      <c r="G29" s="59"/>
    </row>
    <row r="30" spans="1:7" x14ac:dyDescent="0.25">
      <c r="A30" s="64" t="s">
        <v>39</v>
      </c>
      <c r="B30" s="65"/>
      <c r="C30" s="66">
        <v>0</v>
      </c>
      <c r="D30" s="65" t="s">
        <v>40</v>
      </c>
      <c r="E30" s="67"/>
      <c r="F30" s="187">
        <f>C23-F32</f>
        <v>0</v>
      </c>
      <c r="G30" s="188"/>
    </row>
    <row r="31" spans="1:7" x14ac:dyDescent="0.25">
      <c r="A31" s="64" t="s">
        <v>41</v>
      </c>
      <c r="B31" s="65"/>
      <c r="C31" s="66">
        <v>0</v>
      </c>
      <c r="D31" s="65" t="s">
        <v>42</v>
      </c>
      <c r="E31" s="67"/>
      <c r="F31" s="187">
        <f>ROUND(PRODUCT(F30,C31/100),0)</f>
        <v>0</v>
      </c>
      <c r="G31" s="188"/>
    </row>
    <row r="32" spans="1:7" x14ac:dyDescent="0.25">
      <c r="A32" s="64" t="s">
        <v>39</v>
      </c>
      <c r="B32" s="65"/>
      <c r="C32" s="66">
        <v>0</v>
      </c>
      <c r="D32" s="65" t="s">
        <v>42</v>
      </c>
      <c r="E32" s="67"/>
      <c r="F32" s="187">
        <v>0</v>
      </c>
      <c r="G32" s="188"/>
    </row>
    <row r="33" spans="1:8" x14ac:dyDescent="0.25">
      <c r="A33" s="64" t="s">
        <v>41</v>
      </c>
      <c r="B33" s="68"/>
      <c r="C33" s="69">
        <f>SazbaDPH2</f>
        <v>0</v>
      </c>
      <c r="D33" s="65" t="s">
        <v>42</v>
      </c>
      <c r="E33" s="43"/>
      <c r="F33" s="187">
        <f>ROUND(PRODUCT(F32,C33/100),0)</f>
        <v>0</v>
      </c>
      <c r="G33" s="188"/>
    </row>
    <row r="34" spans="1:8" s="73" customFormat="1" ht="19.5" customHeight="1" thickBot="1" x14ac:dyDescent="0.35">
      <c r="A34" s="70" t="s">
        <v>153</v>
      </c>
      <c r="B34" s="71"/>
      <c r="C34" s="71"/>
      <c r="D34" s="71"/>
      <c r="E34" s="72"/>
      <c r="F34" s="192">
        <f>ROUND(SUM(F30:F33),0)</f>
        <v>0</v>
      </c>
      <c r="G34" s="193"/>
    </row>
    <row r="36" spans="1:8" x14ac:dyDescent="0.25">
      <c r="A36" t="s">
        <v>43</v>
      </c>
      <c r="H36" t="s">
        <v>5</v>
      </c>
    </row>
    <row r="37" spans="1:8" ht="14.25" customHeight="1" x14ac:dyDescent="0.25">
      <c r="B37" s="194"/>
      <c r="C37" s="194"/>
      <c r="D37" s="194"/>
      <c r="E37" s="194"/>
      <c r="F37" s="194"/>
      <c r="G37" s="194"/>
      <c r="H37" t="s">
        <v>5</v>
      </c>
    </row>
    <row r="38" spans="1:8" ht="12.75" customHeight="1" x14ac:dyDescent="0.25">
      <c r="A38" s="74"/>
      <c r="B38" s="194"/>
      <c r="C38" s="194"/>
      <c r="D38" s="194"/>
      <c r="E38" s="194"/>
      <c r="F38" s="194"/>
      <c r="G38" s="194"/>
      <c r="H38" t="s">
        <v>5</v>
      </c>
    </row>
    <row r="39" spans="1:8" x14ac:dyDescent="0.25">
      <c r="A39" s="74"/>
      <c r="B39" s="194"/>
      <c r="C39" s="194"/>
      <c r="D39" s="194"/>
      <c r="E39" s="194"/>
      <c r="F39" s="194"/>
      <c r="G39" s="194"/>
      <c r="H39" t="s">
        <v>5</v>
      </c>
    </row>
    <row r="40" spans="1:8" x14ac:dyDescent="0.25">
      <c r="A40" s="74"/>
      <c r="B40" s="194"/>
      <c r="C40" s="194"/>
      <c r="D40" s="194"/>
      <c r="E40" s="194"/>
      <c r="F40" s="194"/>
      <c r="G40" s="194"/>
      <c r="H40" t="s">
        <v>5</v>
      </c>
    </row>
    <row r="41" spans="1:8" x14ac:dyDescent="0.25">
      <c r="A41" s="74"/>
      <c r="B41" s="194"/>
      <c r="C41" s="194"/>
      <c r="D41" s="194"/>
      <c r="E41" s="194"/>
      <c r="F41" s="194"/>
      <c r="G41" s="194"/>
      <c r="H41" t="s">
        <v>5</v>
      </c>
    </row>
    <row r="42" spans="1:8" x14ac:dyDescent="0.25">
      <c r="A42" s="74"/>
      <c r="B42" s="194"/>
      <c r="C42" s="194"/>
      <c r="D42" s="194"/>
      <c r="E42" s="194"/>
      <c r="F42" s="194"/>
      <c r="G42" s="194"/>
      <c r="H42" t="s">
        <v>5</v>
      </c>
    </row>
    <row r="43" spans="1:8" x14ac:dyDescent="0.25">
      <c r="A43" s="74"/>
      <c r="B43" s="194"/>
      <c r="C43" s="194"/>
      <c r="D43" s="194"/>
      <c r="E43" s="194"/>
      <c r="F43" s="194"/>
      <c r="G43" s="194"/>
      <c r="H43" t="s">
        <v>5</v>
      </c>
    </row>
    <row r="44" spans="1:8" x14ac:dyDescent="0.25">
      <c r="A44" s="74"/>
      <c r="B44" s="194"/>
      <c r="C44" s="194"/>
      <c r="D44" s="194"/>
      <c r="E44" s="194"/>
      <c r="F44" s="194"/>
      <c r="G44" s="194"/>
      <c r="H44" t="s">
        <v>5</v>
      </c>
    </row>
    <row r="45" spans="1:8" ht="0.75" customHeight="1" x14ac:dyDescent="0.25">
      <c r="A45" s="74"/>
      <c r="B45" s="194"/>
      <c r="C45" s="194"/>
      <c r="D45" s="194"/>
      <c r="E45" s="194"/>
      <c r="F45" s="194"/>
      <c r="G45" s="194"/>
      <c r="H45" t="s">
        <v>5</v>
      </c>
    </row>
    <row r="46" spans="1:8" x14ac:dyDescent="0.25">
      <c r="B46" s="183"/>
      <c r="C46" s="183"/>
      <c r="D46" s="183"/>
      <c r="E46" s="183"/>
      <c r="F46" s="183"/>
      <c r="G46" s="183"/>
    </row>
    <row r="47" spans="1:8" x14ac:dyDescent="0.25">
      <c r="B47" s="183"/>
      <c r="C47" s="183"/>
      <c r="D47" s="183"/>
      <c r="E47" s="183"/>
      <c r="F47" s="183"/>
      <c r="G47" s="183"/>
    </row>
    <row r="48" spans="1:8" x14ac:dyDescent="0.25">
      <c r="B48" s="183"/>
      <c r="C48" s="183"/>
      <c r="D48" s="183"/>
      <c r="E48" s="183"/>
      <c r="F48" s="183"/>
      <c r="G48" s="183"/>
    </row>
    <row r="49" spans="2:7" x14ac:dyDescent="0.25">
      <c r="B49" s="183"/>
      <c r="C49" s="183"/>
      <c r="D49" s="183"/>
      <c r="E49" s="183"/>
      <c r="F49" s="183"/>
      <c r="G49" s="183"/>
    </row>
    <row r="50" spans="2:7" x14ac:dyDescent="0.25">
      <c r="B50" s="183"/>
      <c r="C50" s="183"/>
      <c r="D50" s="183"/>
      <c r="E50" s="183"/>
      <c r="F50" s="183"/>
      <c r="G50" s="183"/>
    </row>
    <row r="51" spans="2:7" x14ac:dyDescent="0.25">
      <c r="B51" s="183"/>
      <c r="C51" s="183"/>
      <c r="D51" s="183"/>
      <c r="E51" s="183"/>
      <c r="F51" s="183"/>
      <c r="G51" s="183"/>
    </row>
    <row r="52" spans="2:7" x14ac:dyDescent="0.25">
      <c r="B52" s="183"/>
      <c r="C52" s="183"/>
      <c r="D52" s="183"/>
      <c r="E52" s="183"/>
      <c r="F52" s="183"/>
      <c r="G52" s="183"/>
    </row>
    <row r="53" spans="2:7" x14ac:dyDescent="0.25">
      <c r="B53" s="183"/>
      <c r="C53" s="183"/>
      <c r="D53" s="183"/>
      <c r="E53" s="183"/>
      <c r="F53" s="183"/>
      <c r="G53" s="183"/>
    </row>
    <row r="54" spans="2:7" x14ac:dyDescent="0.25">
      <c r="B54" s="183"/>
      <c r="C54" s="183"/>
      <c r="D54" s="183"/>
      <c r="E54" s="183"/>
      <c r="F54" s="183"/>
      <c r="G54" s="183"/>
    </row>
    <row r="55" spans="2:7" x14ac:dyDescent="0.25">
      <c r="B55" s="183"/>
      <c r="C55" s="183"/>
      <c r="D55" s="183"/>
      <c r="E55" s="183"/>
      <c r="F55" s="183"/>
      <c r="G55" s="183"/>
    </row>
  </sheetData>
  <mergeCells count="25">
    <mergeCell ref="C5:E5"/>
    <mergeCell ref="F34:G34"/>
    <mergeCell ref="B37:G45"/>
    <mergeCell ref="C8:E8"/>
    <mergeCell ref="C9:E9"/>
    <mergeCell ref="C10:E10"/>
    <mergeCell ref="C11:E11"/>
    <mergeCell ref="C12:E12"/>
    <mergeCell ref="A23:B23"/>
    <mergeCell ref="C7:E7"/>
    <mergeCell ref="B52:G52"/>
    <mergeCell ref="B53:G53"/>
    <mergeCell ref="B54:G54"/>
    <mergeCell ref="B55:G55"/>
    <mergeCell ref="B15:B18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4"/>
  <sheetViews>
    <sheetView workbookViewId="0">
      <selection activeCell="D7" sqref="D7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 x14ac:dyDescent="0.25">
      <c r="A1" s="206" t="s">
        <v>44</v>
      </c>
      <c r="B1" s="207"/>
      <c r="C1" s="75" t="str">
        <f>CONCATENATE(cislostavby," ",nazevstavby)</f>
        <v xml:space="preserve"> Oprava vytopeného suterénu školy</v>
      </c>
      <c r="D1" s="76"/>
      <c r="E1" s="77"/>
      <c r="F1" s="76"/>
      <c r="G1" s="164" t="s">
        <v>45</v>
      </c>
      <c r="H1" s="165"/>
      <c r="I1" s="166">
        <f>Zakazka</f>
        <v>0</v>
      </c>
    </row>
    <row r="2" spans="1:57" ht="13.8" thickBot="1" x14ac:dyDescent="0.3">
      <c r="A2" s="208" t="s">
        <v>46</v>
      </c>
      <c r="B2" s="209"/>
      <c r="C2" s="78" t="str">
        <f>CONCATENATE(cisloobjektu," ",nazevobjektu)</f>
        <v xml:space="preserve"> Střední škola technická. Opava , Kolofíkovo nábřeží 51,p.o.</v>
      </c>
      <c r="D2" s="79"/>
      <c r="E2" s="80"/>
      <c r="F2" s="79"/>
      <c r="G2" s="210" t="str">
        <f>'Krycí list'!C7</f>
        <v>Oprava vytopeného suterénu školy</v>
      </c>
      <c r="H2" s="211"/>
      <c r="I2" s="212"/>
    </row>
    <row r="3" spans="1:57" ht="13.8" thickTop="1" x14ac:dyDescent="0.25">
      <c r="A3" s="47"/>
      <c r="B3" s="47"/>
      <c r="C3" s="47"/>
      <c r="D3" s="47"/>
      <c r="E3" s="47"/>
      <c r="F3" s="47"/>
      <c r="G3" s="47"/>
      <c r="H3" s="47"/>
      <c r="I3" s="47"/>
    </row>
    <row r="4" spans="1:57" ht="19.5" customHeight="1" x14ac:dyDescent="0.3">
      <c r="A4" s="81" t="s">
        <v>47</v>
      </c>
      <c r="B4" s="82"/>
      <c r="C4" s="82"/>
      <c r="D4" s="82"/>
      <c r="E4" s="82"/>
      <c r="F4" s="82"/>
      <c r="G4" s="82"/>
      <c r="H4" s="82"/>
      <c r="I4" s="82"/>
    </row>
    <row r="5" spans="1:57" ht="13.8" thickBot="1" x14ac:dyDescent="0.3">
      <c r="A5" s="47"/>
      <c r="B5" s="47"/>
      <c r="C5" s="47"/>
      <c r="D5" s="47"/>
      <c r="E5" s="47"/>
      <c r="F5" s="47"/>
      <c r="G5" s="47"/>
      <c r="H5" s="47"/>
      <c r="I5" s="47"/>
    </row>
    <row r="6" spans="1:57" ht="13.8" thickBot="1" x14ac:dyDescent="0.3">
      <c r="A6" s="83"/>
      <c r="B6" s="84" t="s">
        <v>48</v>
      </c>
      <c r="C6" s="84"/>
      <c r="D6" s="85"/>
      <c r="E6" s="215" t="s">
        <v>49</v>
      </c>
      <c r="F6" s="216"/>
      <c r="G6" s="216"/>
      <c r="H6" s="216"/>
      <c r="I6" s="217"/>
    </row>
    <row r="7" spans="1:57" x14ac:dyDescent="0.25">
      <c r="A7" s="151" t="str">
        <f>Položky!B7</f>
        <v>R</v>
      </c>
      <c r="B7" s="86" t="str">
        <f>Položky!C7</f>
        <v xml:space="preserve">Revize elektro              není součástí nabídky </v>
      </c>
      <c r="C7" s="47"/>
      <c r="D7" s="87"/>
      <c r="E7" s="152">
        <f>Položky!AY10</f>
        <v>0</v>
      </c>
      <c r="F7" s="153">
        <f>Položky!AZ10</f>
        <v>0</v>
      </c>
      <c r="G7" s="153">
        <f>Položky!BA10</f>
        <v>0</v>
      </c>
      <c r="H7" s="153">
        <f>Položky!BB10</f>
        <v>0</v>
      </c>
      <c r="I7" s="154">
        <f>Položky!BC10</f>
        <v>0</v>
      </c>
    </row>
    <row r="8" spans="1:57" x14ac:dyDescent="0.25">
      <c r="A8" s="151" t="str">
        <f>Položky!B11</f>
        <v>M21</v>
      </c>
      <c r="B8" s="86" t="str">
        <f>Položky!C11</f>
        <v>Elektro                              část   sklepy škola</v>
      </c>
      <c r="C8" s="47"/>
      <c r="D8" s="87"/>
      <c r="E8" s="152">
        <f>Položky!AY42</f>
        <v>0</v>
      </c>
      <c r="F8" s="153">
        <f>Položky!AZ42</f>
        <v>0</v>
      </c>
      <c r="G8" s="153">
        <f>Položky!BA42</f>
        <v>0</v>
      </c>
      <c r="H8" s="153">
        <f>Položky!G42</f>
        <v>0</v>
      </c>
      <c r="I8" s="154">
        <f>Položky!BC42</f>
        <v>0</v>
      </c>
    </row>
    <row r="9" spans="1:57" ht="13.8" thickBot="1" x14ac:dyDescent="0.3">
      <c r="A9" s="151" t="str">
        <f>Položky!B43</f>
        <v>97</v>
      </c>
      <c r="B9" s="86" t="str">
        <f>Položky!C43</f>
        <v>Stavební práce        část sklepy škola</v>
      </c>
      <c r="C9" s="47"/>
      <c r="D9" s="87"/>
      <c r="E9" s="152">
        <f>Položky!AY45</f>
        <v>0</v>
      </c>
      <c r="F9" s="153">
        <f>Položky!AZ45</f>
        <v>0</v>
      </c>
      <c r="G9" s="153">
        <f>Položky!BA45</f>
        <v>0</v>
      </c>
      <c r="H9" s="153">
        <v>0</v>
      </c>
      <c r="I9" s="154">
        <f>Položky!G49</f>
        <v>0</v>
      </c>
    </row>
    <row r="10" spans="1:57" s="94" customFormat="1" ht="13.8" thickBot="1" x14ac:dyDescent="0.3">
      <c r="A10" s="88"/>
      <c r="B10" s="89" t="s">
        <v>50</v>
      </c>
      <c r="C10" s="89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57" x14ac:dyDescent="0.25">
      <c r="A11" s="47"/>
      <c r="B11" s="47"/>
      <c r="C11" s="47"/>
      <c r="D11" s="47"/>
      <c r="E11" s="47"/>
      <c r="F11" s="47"/>
      <c r="G11" s="47"/>
      <c r="H11" s="47"/>
      <c r="I11" s="47"/>
    </row>
    <row r="12" spans="1:57" ht="19.5" customHeight="1" x14ac:dyDescent="0.3">
      <c r="A12" s="82" t="s">
        <v>51</v>
      </c>
      <c r="B12" s="82"/>
      <c r="C12" s="82"/>
      <c r="D12" s="82"/>
      <c r="E12" s="82"/>
      <c r="F12" s="82"/>
      <c r="G12" s="95"/>
      <c r="H12" s="82"/>
      <c r="I12" s="82"/>
      <c r="BA12" s="24"/>
      <c r="BB12" s="24"/>
      <c r="BC12" s="24"/>
      <c r="BD12" s="24"/>
      <c r="BE12" s="24"/>
    </row>
    <row r="13" spans="1:57" ht="13.8" thickBot="1" x14ac:dyDescent="0.3">
      <c r="A13" s="47"/>
      <c r="B13" s="47"/>
      <c r="C13" s="47"/>
      <c r="D13" s="47"/>
      <c r="E13" s="47"/>
      <c r="F13" s="47"/>
      <c r="G13" s="47"/>
      <c r="H13" s="47"/>
      <c r="I13" s="47"/>
    </row>
    <row r="14" spans="1:57" x14ac:dyDescent="0.25">
      <c r="A14" s="52" t="s">
        <v>52</v>
      </c>
      <c r="B14" s="53"/>
      <c r="C14" s="53"/>
      <c r="D14" s="96"/>
      <c r="E14" s="97" t="s">
        <v>53</v>
      </c>
      <c r="F14" s="98" t="s">
        <v>54</v>
      </c>
      <c r="G14" s="99" t="s">
        <v>55</v>
      </c>
      <c r="H14" s="100"/>
      <c r="I14" s="101" t="s">
        <v>53</v>
      </c>
    </row>
    <row r="15" spans="1:57" x14ac:dyDescent="0.25">
      <c r="A15" s="45" t="s">
        <v>74</v>
      </c>
      <c r="B15" s="37"/>
      <c r="C15" s="37"/>
      <c r="D15" s="102"/>
      <c r="E15" s="155">
        <v>0</v>
      </c>
      <c r="F15" s="167">
        <v>0</v>
      </c>
      <c r="G15" s="103">
        <f t="shared" ref="G15:G17" si="0">CHOOSE(BA15+1,HSV+PSV,HSV+PSV+Mont,HSV+PSV+Dodavka+Mont,HSV,PSV,Mont,Dodavka,Mont+Dodavka,0)</f>
        <v>0</v>
      </c>
      <c r="H15" s="104"/>
      <c r="I15" s="105">
        <f t="shared" ref="I15:I22" si="1">E15+F15*G15/100</f>
        <v>0</v>
      </c>
      <c r="BA15">
        <v>0</v>
      </c>
    </row>
    <row r="16" spans="1:57" x14ac:dyDescent="0.25">
      <c r="A16" s="45" t="s">
        <v>75</v>
      </c>
      <c r="B16" s="37"/>
      <c r="C16" s="37"/>
      <c r="D16" s="102"/>
      <c r="E16" s="155">
        <v>0</v>
      </c>
      <c r="F16" s="167">
        <v>0</v>
      </c>
      <c r="G16" s="103">
        <f t="shared" si="0"/>
        <v>0</v>
      </c>
      <c r="H16" s="104"/>
      <c r="I16" s="105">
        <f t="shared" si="1"/>
        <v>0</v>
      </c>
      <c r="BA16">
        <v>0</v>
      </c>
    </row>
    <row r="17" spans="1:53" x14ac:dyDescent="0.25">
      <c r="A17" s="45" t="s">
        <v>76</v>
      </c>
      <c r="B17" s="37"/>
      <c r="C17" s="37"/>
      <c r="D17" s="102"/>
      <c r="E17" s="155">
        <v>0</v>
      </c>
      <c r="F17" s="167">
        <v>0</v>
      </c>
      <c r="G17" s="103">
        <f t="shared" si="0"/>
        <v>0</v>
      </c>
      <c r="H17" s="104"/>
      <c r="I17" s="105">
        <f t="shared" si="1"/>
        <v>0</v>
      </c>
      <c r="BA17">
        <v>0</v>
      </c>
    </row>
    <row r="18" spans="1:53" x14ac:dyDescent="0.25">
      <c r="A18" s="45" t="s">
        <v>77</v>
      </c>
      <c r="B18" s="37"/>
      <c r="C18" s="37"/>
      <c r="D18" s="102"/>
      <c r="E18" s="155">
        <v>0</v>
      </c>
      <c r="F18" s="167">
        <v>1.5</v>
      </c>
      <c r="G18" s="103">
        <v>0</v>
      </c>
      <c r="H18" s="104"/>
      <c r="I18" s="105">
        <f t="shared" si="1"/>
        <v>0</v>
      </c>
      <c r="BA18">
        <v>2</v>
      </c>
    </row>
    <row r="19" spans="1:53" x14ac:dyDescent="0.25">
      <c r="A19" s="45" t="s">
        <v>78</v>
      </c>
      <c r="B19" s="37"/>
      <c r="C19" s="37"/>
      <c r="D19" s="102"/>
      <c r="E19" s="155">
        <v>0</v>
      </c>
      <c r="F19" s="167">
        <v>0.5</v>
      </c>
      <c r="G19" s="103">
        <v>0</v>
      </c>
      <c r="H19" s="104"/>
      <c r="I19" s="105">
        <f t="shared" si="1"/>
        <v>0</v>
      </c>
      <c r="BA19">
        <v>1</v>
      </c>
    </row>
    <row r="20" spans="1:53" x14ac:dyDescent="0.25">
      <c r="A20" s="45" t="s">
        <v>79</v>
      </c>
      <c r="B20" s="37"/>
      <c r="C20" s="37"/>
      <c r="D20" s="102"/>
      <c r="E20" s="155">
        <v>0</v>
      </c>
      <c r="F20" s="167">
        <v>1</v>
      </c>
      <c r="G20" s="103">
        <v>0</v>
      </c>
      <c r="H20" s="104"/>
      <c r="I20" s="105">
        <f t="shared" si="1"/>
        <v>0</v>
      </c>
      <c r="BA20">
        <v>1</v>
      </c>
    </row>
    <row r="21" spans="1:53" x14ac:dyDescent="0.25">
      <c r="A21" s="45" t="s">
        <v>80</v>
      </c>
      <c r="B21" s="37"/>
      <c r="C21" s="37"/>
      <c r="D21" s="102"/>
      <c r="E21" s="155">
        <v>0</v>
      </c>
      <c r="F21" s="167">
        <v>1.25</v>
      </c>
      <c r="G21" s="103">
        <v>0</v>
      </c>
      <c r="H21" s="104"/>
      <c r="I21" s="105">
        <f t="shared" si="1"/>
        <v>0</v>
      </c>
      <c r="BA21">
        <v>2</v>
      </c>
    </row>
    <row r="22" spans="1:53" x14ac:dyDescent="0.25">
      <c r="A22" s="45" t="s">
        <v>81</v>
      </c>
      <c r="B22" s="37"/>
      <c r="C22" s="37"/>
      <c r="D22" s="102"/>
      <c r="E22" s="155">
        <v>0</v>
      </c>
      <c r="F22" s="167">
        <v>5</v>
      </c>
      <c r="G22" s="103">
        <v>0</v>
      </c>
      <c r="H22" s="104"/>
      <c r="I22" s="105">
        <f t="shared" si="1"/>
        <v>0</v>
      </c>
      <c r="BA22">
        <v>2</v>
      </c>
    </row>
    <row r="23" spans="1:53" ht="13.8" thickBot="1" x14ac:dyDescent="0.3">
      <c r="A23" s="106"/>
      <c r="B23" s="107" t="s">
        <v>56</v>
      </c>
      <c r="C23" s="108"/>
      <c r="D23" s="109"/>
      <c r="E23" s="110"/>
      <c r="F23" s="111">
        <f>SUM(F15:F22)</f>
        <v>9.25</v>
      </c>
      <c r="G23" s="111"/>
      <c r="H23" s="213">
        <f>SUM(I15:I22)</f>
        <v>0</v>
      </c>
      <c r="I23" s="214"/>
    </row>
    <row r="25" spans="1:53" x14ac:dyDescent="0.25">
      <c r="B25" s="94"/>
      <c r="F25" s="112"/>
      <c r="G25" s="113"/>
      <c r="H25" s="113"/>
      <c r="I25" s="114"/>
    </row>
    <row r="26" spans="1:53" x14ac:dyDescent="0.25">
      <c r="F26" s="112"/>
      <c r="G26" s="113"/>
      <c r="H26" s="113"/>
      <c r="I26" s="114"/>
    </row>
    <row r="27" spans="1:53" x14ac:dyDescent="0.25">
      <c r="F27" s="112"/>
      <c r="G27" s="113"/>
      <c r="H27" s="113"/>
      <c r="I27" s="114"/>
    </row>
    <row r="28" spans="1:53" x14ac:dyDescent="0.25">
      <c r="F28" s="112"/>
      <c r="G28" s="113"/>
      <c r="H28" s="113"/>
      <c r="I28" s="114"/>
    </row>
    <row r="29" spans="1:53" x14ac:dyDescent="0.25">
      <c r="F29" s="112"/>
      <c r="G29" s="113"/>
      <c r="H29" s="113"/>
      <c r="I29" s="114"/>
    </row>
    <row r="30" spans="1:53" x14ac:dyDescent="0.25">
      <c r="F30" s="112"/>
      <c r="G30" s="113"/>
      <c r="H30" s="113"/>
      <c r="I30" s="114"/>
    </row>
    <row r="31" spans="1:53" x14ac:dyDescent="0.25">
      <c r="F31" s="112"/>
      <c r="G31" s="113"/>
      <c r="H31" s="113"/>
      <c r="I31" s="114"/>
    </row>
    <row r="32" spans="1:53" x14ac:dyDescent="0.25">
      <c r="F32" s="112"/>
      <c r="G32" s="113"/>
      <c r="H32" s="113"/>
      <c r="I32" s="114"/>
    </row>
    <row r="33" spans="6:9" x14ac:dyDescent="0.25">
      <c r="F33" s="112"/>
      <c r="G33" s="113"/>
      <c r="H33" s="113"/>
      <c r="I33" s="114"/>
    </row>
    <row r="34" spans="6:9" x14ac:dyDescent="0.25">
      <c r="F34" s="112"/>
      <c r="G34" s="113"/>
      <c r="H34" s="113"/>
      <c r="I34" s="114"/>
    </row>
    <row r="35" spans="6:9" x14ac:dyDescent="0.25">
      <c r="F35" s="112"/>
      <c r="G35" s="113"/>
      <c r="H35" s="113"/>
      <c r="I35" s="114"/>
    </row>
    <row r="36" spans="6:9" x14ac:dyDescent="0.25">
      <c r="F36" s="112"/>
      <c r="G36" s="113"/>
      <c r="H36" s="113"/>
      <c r="I36" s="114"/>
    </row>
    <row r="37" spans="6:9" x14ac:dyDescent="0.25">
      <c r="F37" s="112"/>
      <c r="G37" s="113"/>
      <c r="H37" s="113"/>
      <c r="I37" s="114"/>
    </row>
    <row r="38" spans="6:9" x14ac:dyDescent="0.25">
      <c r="F38" s="112"/>
      <c r="G38" s="113"/>
      <c r="H38" s="113"/>
      <c r="I38" s="114"/>
    </row>
    <row r="39" spans="6:9" x14ac:dyDescent="0.25">
      <c r="F39" s="112"/>
      <c r="G39" s="113"/>
      <c r="H39" s="113"/>
      <c r="I39" s="114"/>
    </row>
    <row r="40" spans="6:9" x14ac:dyDescent="0.25">
      <c r="F40" s="112"/>
      <c r="G40" s="113"/>
      <c r="H40" s="113"/>
      <c r="I40" s="114"/>
    </row>
    <row r="41" spans="6:9" x14ac:dyDescent="0.25">
      <c r="F41" s="112"/>
      <c r="G41" s="113"/>
      <c r="H41" s="113"/>
      <c r="I41" s="114"/>
    </row>
    <row r="42" spans="6:9" x14ac:dyDescent="0.25">
      <c r="F42" s="112"/>
      <c r="G42" s="113"/>
      <c r="H42" s="113"/>
      <c r="I42" s="114"/>
    </row>
    <row r="43" spans="6:9" x14ac:dyDescent="0.25">
      <c r="F43" s="112"/>
      <c r="G43" s="113"/>
      <c r="H43" s="113"/>
      <c r="I43" s="114"/>
    </row>
    <row r="44" spans="6:9" x14ac:dyDescent="0.25">
      <c r="F44" s="112"/>
      <c r="G44" s="113"/>
      <c r="H44" s="113"/>
      <c r="I44" s="114"/>
    </row>
    <row r="45" spans="6:9" x14ac:dyDescent="0.25">
      <c r="F45" s="112"/>
      <c r="G45" s="113"/>
      <c r="H45" s="113"/>
      <c r="I45" s="114"/>
    </row>
    <row r="46" spans="6:9" x14ac:dyDescent="0.25">
      <c r="F46" s="112"/>
      <c r="G46" s="113"/>
      <c r="H46" s="113"/>
      <c r="I46" s="114"/>
    </row>
    <row r="47" spans="6:9" x14ac:dyDescent="0.25">
      <c r="F47" s="112"/>
      <c r="G47" s="113"/>
      <c r="H47" s="113"/>
      <c r="I47" s="114"/>
    </row>
    <row r="48" spans="6:9" x14ac:dyDescent="0.25">
      <c r="F48" s="112"/>
      <c r="G48" s="113"/>
      <c r="H48" s="113"/>
      <c r="I48" s="114"/>
    </row>
    <row r="49" spans="6:9" x14ac:dyDescent="0.25">
      <c r="F49" s="112"/>
      <c r="G49" s="113"/>
      <c r="H49" s="113"/>
      <c r="I49" s="114"/>
    </row>
    <row r="50" spans="6:9" x14ac:dyDescent="0.25">
      <c r="F50" s="112"/>
      <c r="G50" s="113"/>
      <c r="H50" s="113"/>
      <c r="I50" s="114"/>
    </row>
    <row r="51" spans="6:9" x14ac:dyDescent="0.25">
      <c r="F51" s="112"/>
      <c r="G51" s="113"/>
      <c r="H51" s="113"/>
      <c r="I51" s="114"/>
    </row>
    <row r="52" spans="6:9" x14ac:dyDescent="0.25">
      <c r="F52" s="112"/>
      <c r="G52" s="113"/>
      <c r="H52" s="113"/>
      <c r="I52" s="114"/>
    </row>
    <row r="53" spans="6:9" x14ac:dyDescent="0.25">
      <c r="F53" s="112"/>
      <c r="G53" s="113"/>
      <c r="H53" s="113"/>
      <c r="I53" s="114"/>
    </row>
    <row r="54" spans="6:9" x14ac:dyDescent="0.25">
      <c r="F54" s="112"/>
      <c r="G54" s="113"/>
      <c r="H54" s="113"/>
      <c r="I54" s="114"/>
    </row>
    <row r="55" spans="6:9" x14ac:dyDescent="0.25">
      <c r="F55" s="112"/>
      <c r="G55" s="113"/>
      <c r="H55" s="113"/>
      <c r="I55" s="114"/>
    </row>
    <row r="56" spans="6:9" x14ac:dyDescent="0.25">
      <c r="F56" s="112"/>
      <c r="G56" s="113"/>
      <c r="H56" s="113"/>
      <c r="I56" s="114"/>
    </row>
    <row r="57" spans="6:9" x14ac:dyDescent="0.25">
      <c r="F57" s="112"/>
      <c r="G57" s="113"/>
      <c r="H57" s="113"/>
      <c r="I57" s="114"/>
    </row>
    <row r="58" spans="6:9" x14ac:dyDescent="0.25">
      <c r="F58" s="112"/>
      <c r="G58" s="113"/>
      <c r="H58" s="113"/>
      <c r="I58" s="114"/>
    </row>
    <row r="59" spans="6:9" x14ac:dyDescent="0.25">
      <c r="F59" s="112"/>
      <c r="G59" s="113"/>
      <c r="H59" s="113"/>
      <c r="I59" s="114"/>
    </row>
    <row r="60" spans="6:9" x14ac:dyDescent="0.25">
      <c r="F60" s="112"/>
      <c r="G60" s="113"/>
      <c r="H60" s="113"/>
      <c r="I60" s="114"/>
    </row>
    <row r="61" spans="6:9" x14ac:dyDescent="0.25">
      <c r="F61" s="112"/>
      <c r="G61" s="113"/>
      <c r="H61" s="113"/>
      <c r="I61" s="114"/>
    </row>
    <row r="62" spans="6:9" x14ac:dyDescent="0.25">
      <c r="F62" s="112"/>
      <c r="G62" s="113"/>
      <c r="H62" s="113"/>
      <c r="I62" s="114"/>
    </row>
    <row r="63" spans="6:9" x14ac:dyDescent="0.25">
      <c r="F63" s="112"/>
      <c r="G63" s="113"/>
      <c r="H63" s="113"/>
      <c r="I63" s="114"/>
    </row>
    <row r="64" spans="6:9" x14ac:dyDescent="0.25">
      <c r="F64" s="112"/>
      <c r="G64" s="113"/>
      <c r="H64" s="113"/>
      <c r="I64" s="114"/>
    </row>
    <row r="65" spans="6:9" x14ac:dyDescent="0.25">
      <c r="F65" s="112"/>
      <c r="G65" s="113"/>
      <c r="H65" s="113"/>
      <c r="I65" s="114"/>
    </row>
    <row r="66" spans="6:9" x14ac:dyDescent="0.25">
      <c r="F66" s="112"/>
      <c r="G66" s="113"/>
      <c r="H66" s="113"/>
      <c r="I66" s="114"/>
    </row>
    <row r="67" spans="6:9" x14ac:dyDescent="0.25">
      <c r="F67" s="112"/>
      <c r="G67" s="113"/>
      <c r="H67" s="113"/>
      <c r="I67" s="114"/>
    </row>
    <row r="68" spans="6:9" x14ac:dyDescent="0.25">
      <c r="F68" s="112"/>
      <c r="G68" s="113"/>
      <c r="H68" s="113"/>
      <c r="I68" s="114"/>
    </row>
    <row r="69" spans="6:9" x14ac:dyDescent="0.25">
      <c r="F69" s="112"/>
      <c r="G69" s="113"/>
      <c r="H69" s="113"/>
      <c r="I69" s="114"/>
    </row>
    <row r="70" spans="6:9" x14ac:dyDescent="0.25">
      <c r="F70" s="112"/>
      <c r="G70" s="113"/>
      <c r="H70" s="113"/>
      <c r="I70" s="114"/>
    </row>
    <row r="71" spans="6:9" x14ac:dyDescent="0.25">
      <c r="F71" s="112"/>
      <c r="G71" s="113"/>
      <c r="H71" s="113"/>
      <c r="I71" s="114"/>
    </row>
    <row r="72" spans="6:9" x14ac:dyDescent="0.25">
      <c r="F72" s="112"/>
      <c r="G72" s="113"/>
      <c r="H72" s="113"/>
      <c r="I72" s="114"/>
    </row>
    <row r="73" spans="6:9" x14ac:dyDescent="0.25">
      <c r="F73" s="112"/>
      <c r="G73" s="113"/>
      <c r="H73" s="113"/>
      <c r="I73" s="114"/>
    </row>
    <row r="74" spans="6:9" x14ac:dyDescent="0.25">
      <c r="F74" s="112"/>
      <c r="G74" s="113"/>
      <c r="H74" s="113"/>
      <c r="I74" s="114"/>
    </row>
  </sheetData>
  <mergeCells count="5">
    <mergeCell ref="A1:B1"/>
    <mergeCell ref="A2:B2"/>
    <mergeCell ref="G2:I2"/>
    <mergeCell ref="H23:I23"/>
    <mergeCell ref="E6:I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CX106"/>
  <sheetViews>
    <sheetView showGridLines="0" showZeros="0" zoomScale="160" zoomScaleNormal="160" workbookViewId="0">
      <selection activeCell="C7" sqref="C7"/>
    </sheetView>
  </sheetViews>
  <sheetFormatPr defaultColWidth="9.109375" defaultRowHeight="13.2" x14ac:dyDescent="0.25"/>
  <cols>
    <col min="1" max="1" width="4.44140625" style="115" customWidth="1"/>
    <col min="2" max="2" width="11.5546875" style="115" customWidth="1"/>
    <col min="3" max="3" width="40.44140625" style="115" customWidth="1"/>
    <col min="4" max="4" width="5.5546875" style="115" customWidth="1"/>
    <col min="5" max="5" width="8.5546875" style="147" customWidth="1"/>
    <col min="6" max="6" width="9.88671875" style="115" customWidth="1"/>
    <col min="7" max="7" width="13.88671875" style="115" customWidth="1"/>
    <col min="8" max="9" width="9.109375" style="115"/>
    <col min="10" max="10" width="75.33203125" style="115" customWidth="1"/>
    <col min="11" max="11" width="45.33203125" style="115" customWidth="1"/>
    <col min="12" max="16384" width="9.109375" style="115"/>
  </cols>
  <sheetData>
    <row r="1" spans="1:102" ht="15.6" x14ac:dyDescent="0.3">
      <c r="A1" s="218" t="s">
        <v>57</v>
      </c>
      <c r="B1" s="218"/>
      <c r="C1" s="218"/>
      <c r="D1" s="218"/>
      <c r="E1" s="218"/>
      <c r="F1" s="218"/>
      <c r="G1" s="218"/>
    </row>
    <row r="2" spans="1:102" ht="14.25" customHeight="1" thickBot="1" x14ac:dyDescent="0.3">
      <c r="A2" s="116"/>
      <c r="B2" s="117"/>
      <c r="C2" s="118"/>
      <c r="D2" s="118"/>
      <c r="E2" s="119"/>
      <c r="F2" s="118"/>
      <c r="G2" s="118"/>
    </row>
    <row r="3" spans="1:102" ht="13.8" thickTop="1" x14ac:dyDescent="0.25">
      <c r="A3" s="206" t="s">
        <v>44</v>
      </c>
      <c r="B3" s="207"/>
      <c r="C3" s="75" t="str">
        <f>CONCATENATE(cislostavby," ",nazevstavby)</f>
        <v xml:space="preserve"> Oprava vytopeného suterénu školy</v>
      </c>
      <c r="D3" s="120"/>
      <c r="E3" s="121" t="s">
        <v>58</v>
      </c>
      <c r="F3" s="122">
        <f>Rekapitulace!H1</f>
        <v>0</v>
      </c>
      <c r="G3" s="170">
        <f>Rekapitulace!I1</f>
        <v>0</v>
      </c>
    </row>
    <row r="4" spans="1:102" ht="13.8" thickBot="1" x14ac:dyDescent="0.3">
      <c r="A4" s="219" t="s">
        <v>46</v>
      </c>
      <c r="B4" s="209"/>
      <c r="C4" s="78" t="str">
        <f>CONCATENATE(cisloobjektu," ",nazevobjektu)</f>
        <v xml:space="preserve"> Střední škola technická. Opava , Kolofíkovo nábřeží 51,p.o.</v>
      </c>
      <c r="D4" s="123"/>
      <c r="E4" s="220" t="str">
        <f>Rekapitulace!G2</f>
        <v>Oprava vytopeného suterénu školy</v>
      </c>
      <c r="F4" s="221"/>
      <c r="G4" s="221"/>
    </row>
    <row r="5" spans="1:102" ht="13.8" thickTop="1" x14ac:dyDescent="0.25">
      <c r="A5" s="124"/>
      <c r="B5" s="116"/>
      <c r="C5" s="116"/>
      <c r="D5" s="116"/>
      <c r="E5" s="125"/>
      <c r="F5" s="116"/>
      <c r="G5" s="116"/>
    </row>
    <row r="6" spans="1:102" x14ac:dyDescent="0.25">
      <c r="A6" s="126" t="s">
        <v>59</v>
      </c>
      <c r="B6" s="127" t="s">
        <v>60</v>
      </c>
      <c r="C6" s="127" t="s">
        <v>61</v>
      </c>
      <c r="D6" s="127" t="s">
        <v>62</v>
      </c>
      <c r="E6" s="127" t="s">
        <v>63</v>
      </c>
      <c r="F6" s="127" t="s">
        <v>64</v>
      </c>
      <c r="G6" s="128" t="s">
        <v>65</v>
      </c>
    </row>
    <row r="7" spans="1:102" x14ac:dyDescent="0.25">
      <c r="A7" s="129" t="s">
        <v>66</v>
      </c>
      <c r="B7" s="130" t="s">
        <v>24</v>
      </c>
      <c r="C7" s="131" t="s">
        <v>169</v>
      </c>
      <c r="D7" s="132"/>
      <c r="E7" s="133"/>
      <c r="F7" s="133"/>
      <c r="G7" s="171"/>
      <c r="M7" s="134">
        <v>1</v>
      </c>
    </row>
    <row r="8" spans="1:102" x14ac:dyDescent="0.25">
      <c r="A8" s="135">
        <v>1</v>
      </c>
      <c r="B8" s="136" t="s">
        <v>68</v>
      </c>
      <c r="C8" s="137" t="s">
        <v>86</v>
      </c>
      <c r="D8" s="138" t="s">
        <v>90</v>
      </c>
      <c r="E8" s="168">
        <v>0</v>
      </c>
      <c r="F8" s="175">
        <v>0</v>
      </c>
      <c r="G8" s="178">
        <f>E8*F8</f>
        <v>0</v>
      </c>
      <c r="M8" s="134">
        <v>2</v>
      </c>
      <c r="Y8" s="115">
        <v>10</v>
      </c>
      <c r="Z8" s="115">
        <v>0</v>
      </c>
      <c r="AA8" s="115">
        <v>8</v>
      </c>
      <c r="AX8" s="115">
        <v>5</v>
      </c>
      <c r="AY8" s="115">
        <f>IF(AX8=1,G8,0)</f>
        <v>0</v>
      </c>
      <c r="AZ8" s="115">
        <f>IF(AX8=2,G8,0)</f>
        <v>0</v>
      </c>
      <c r="BA8" s="115">
        <f>IF(AX8=3,G8,0)</f>
        <v>0</v>
      </c>
      <c r="BB8" s="115">
        <f>IF(AX8=4,G8,0)</f>
        <v>0</v>
      </c>
      <c r="BC8" s="115">
        <f>IF(AX8=5,G8,0)</f>
        <v>0</v>
      </c>
      <c r="BY8" s="139">
        <v>10</v>
      </c>
      <c r="BZ8" s="139">
        <v>0</v>
      </c>
      <c r="CX8" s="115">
        <v>0</v>
      </c>
    </row>
    <row r="9" spans="1:102" ht="20.399999999999999" x14ac:dyDescent="0.25">
      <c r="A9" s="135">
        <v>2</v>
      </c>
      <c r="B9" s="136" t="s">
        <v>70</v>
      </c>
      <c r="C9" s="137" t="s">
        <v>71</v>
      </c>
      <c r="D9" s="138" t="s">
        <v>69</v>
      </c>
      <c r="E9" s="168">
        <v>0</v>
      </c>
      <c r="F9" s="175">
        <v>0</v>
      </c>
      <c r="G9" s="178">
        <f>E9*F9</f>
        <v>0</v>
      </c>
      <c r="M9" s="134">
        <v>2</v>
      </c>
      <c r="Y9" s="115">
        <v>10</v>
      </c>
      <c r="Z9" s="115">
        <v>0</v>
      </c>
      <c r="AA9" s="115">
        <v>8</v>
      </c>
      <c r="AX9" s="115">
        <v>5</v>
      </c>
      <c r="AY9" s="115">
        <f>IF(AX9=1,G9,0)</f>
        <v>0</v>
      </c>
      <c r="AZ9" s="115">
        <f>IF(AX9=2,G9,0)</f>
        <v>0</v>
      </c>
      <c r="BA9" s="115">
        <f>IF(AX9=3,G9,0)</f>
        <v>0</v>
      </c>
      <c r="BB9" s="115">
        <f>IF(AX9=4,G9,0)</f>
        <v>0</v>
      </c>
      <c r="BC9" s="115">
        <f>IF(AX9=5,G9,0)</f>
        <v>0</v>
      </c>
      <c r="BY9" s="139">
        <v>10</v>
      </c>
      <c r="BZ9" s="139">
        <v>0</v>
      </c>
      <c r="CX9" s="115">
        <v>0</v>
      </c>
    </row>
    <row r="10" spans="1:102" x14ac:dyDescent="0.25">
      <c r="A10" s="140"/>
      <c r="B10" s="141" t="s">
        <v>67</v>
      </c>
      <c r="C10" s="142" t="str">
        <f>CONCATENATE(B7," ",C7)</f>
        <v xml:space="preserve">R Revize elektro              není součástí nabídky </v>
      </c>
      <c r="D10" s="143"/>
      <c r="E10" s="144"/>
      <c r="F10" s="144"/>
      <c r="G10" s="179">
        <f>SUM(G7:G9)</f>
        <v>0</v>
      </c>
      <c r="M10" s="134">
        <v>4</v>
      </c>
      <c r="AY10" s="145">
        <f>SUM(AY7:AY9)</f>
        <v>0</v>
      </c>
      <c r="AZ10" s="145">
        <f>SUM(AZ7:AZ9)</f>
        <v>0</v>
      </c>
      <c r="BA10" s="145">
        <f>SUM(BA7:BA9)</f>
        <v>0</v>
      </c>
      <c r="BB10" s="145">
        <f>SUM(BB7:BB9)</f>
        <v>0</v>
      </c>
      <c r="BC10" s="145">
        <f>SUM(BC7:BC9)</f>
        <v>0</v>
      </c>
    </row>
    <row r="11" spans="1:102" x14ac:dyDescent="0.25">
      <c r="A11" s="129" t="s">
        <v>66</v>
      </c>
      <c r="B11" s="130" t="s">
        <v>91</v>
      </c>
      <c r="C11" s="131" t="s">
        <v>115</v>
      </c>
      <c r="D11" s="132"/>
      <c r="E11" s="133"/>
      <c r="F11" s="133"/>
      <c r="G11" s="180"/>
      <c r="M11" s="134">
        <v>1</v>
      </c>
    </row>
    <row r="12" spans="1:102" x14ac:dyDescent="0.25">
      <c r="A12" s="135" t="s">
        <v>117</v>
      </c>
      <c r="B12" s="181"/>
      <c r="C12" s="137" t="s">
        <v>101</v>
      </c>
      <c r="D12" s="138" t="s">
        <v>72</v>
      </c>
      <c r="E12" s="168">
        <v>45</v>
      </c>
      <c r="F12" s="175">
        <v>0</v>
      </c>
      <c r="G12" s="178">
        <f t="shared" ref="G12:G41" si="0">E12*F12</f>
        <v>0</v>
      </c>
      <c r="M12" s="134">
        <v>2</v>
      </c>
      <c r="Y12" s="115">
        <v>1</v>
      </c>
      <c r="Z12" s="115">
        <v>9</v>
      </c>
      <c r="AA12" s="115">
        <v>9</v>
      </c>
      <c r="AX12" s="115">
        <v>4</v>
      </c>
      <c r="AY12" s="115">
        <f>IF(AX12=1,G12,0)</f>
        <v>0</v>
      </c>
      <c r="AZ12" s="115">
        <f>IF(AX12=2,G12,0)</f>
        <v>0</v>
      </c>
      <c r="BA12" s="115">
        <f>IF(AX12=3,G12,0)</f>
        <v>0</v>
      </c>
      <c r="BB12" s="115">
        <f>IF(AX12=4,G12,0)</f>
        <v>0</v>
      </c>
      <c r="BC12" s="115">
        <f>IF(AX12=5,G12,0)</f>
        <v>0</v>
      </c>
      <c r="BY12" s="139">
        <v>1</v>
      </c>
      <c r="BZ12" s="139">
        <v>9</v>
      </c>
      <c r="CX12" s="115">
        <v>9.0000000000000006E-5</v>
      </c>
    </row>
    <row r="13" spans="1:102" x14ac:dyDescent="0.25">
      <c r="A13" s="135" t="s">
        <v>118</v>
      </c>
      <c r="B13" s="181"/>
      <c r="C13" s="137" t="s">
        <v>102</v>
      </c>
      <c r="D13" s="138" t="s">
        <v>72</v>
      </c>
      <c r="E13" s="168">
        <v>75</v>
      </c>
      <c r="F13" s="175">
        <v>0</v>
      </c>
      <c r="G13" s="178">
        <f t="shared" si="0"/>
        <v>0</v>
      </c>
      <c r="M13" s="134"/>
      <c r="BY13" s="139"/>
      <c r="BZ13" s="139"/>
    </row>
    <row r="14" spans="1:102" x14ac:dyDescent="0.25">
      <c r="A14" s="135" t="s">
        <v>119</v>
      </c>
      <c r="B14" s="181"/>
      <c r="C14" s="137" t="s">
        <v>156</v>
      </c>
      <c r="D14" s="138" t="s">
        <v>73</v>
      </c>
      <c r="E14" s="168">
        <v>25</v>
      </c>
      <c r="F14" s="175">
        <v>0</v>
      </c>
      <c r="G14" s="178">
        <f t="shared" si="0"/>
        <v>0</v>
      </c>
      <c r="M14" s="134">
        <v>2</v>
      </c>
      <c r="Y14" s="115">
        <v>1</v>
      </c>
      <c r="Z14" s="115">
        <v>9</v>
      </c>
      <c r="AA14" s="115">
        <v>9</v>
      </c>
      <c r="AX14" s="115">
        <v>4</v>
      </c>
      <c r="AY14" s="115">
        <f>IF(AX14=1,G14,0)</f>
        <v>0</v>
      </c>
      <c r="AZ14" s="115">
        <f>IF(AX14=2,G14,0)</f>
        <v>0</v>
      </c>
      <c r="BA14" s="115">
        <f>IF(AX14=3,G14,0)</f>
        <v>0</v>
      </c>
      <c r="BB14" s="115">
        <f>IF(AX14=4,G14,0)</f>
        <v>0</v>
      </c>
      <c r="BC14" s="115">
        <f>IF(AX14=5,G14,0)</f>
        <v>0</v>
      </c>
      <c r="BY14" s="139">
        <v>1</v>
      </c>
      <c r="BZ14" s="139">
        <v>9</v>
      </c>
      <c r="CX14" s="115">
        <v>1.7000000000000001E-4</v>
      </c>
    </row>
    <row r="15" spans="1:102" x14ac:dyDescent="0.25">
      <c r="A15" s="135" t="s">
        <v>120</v>
      </c>
      <c r="B15" s="181"/>
      <c r="C15" s="137" t="s">
        <v>157</v>
      </c>
      <c r="D15" s="138" t="s">
        <v>73</v>
      </c>
      <c r="E15" s="168">
        <v>32</v>
      </c>
      <c r="F15" s="175">
        <v>0</v>
      </c>
      <c r="G15" s="178">
        <f t="shared" si="0"/>
        <v>0</v>
      </c>
      <c r="M15" s="134">
        <v>2</v>
      </c>
      <c r="Y15" s="115">
        <v>1</v>
      </c>
      <c r="Z15" s="115">
        <v>9</v>
      </c>
      <c r="AA15" s="115">
        <v>9</v>
      </c>
      <c r="AX15" s="115">
        <v>4</v>
      </c>
      <c r="AY15" s="115">
        <f>IF(AX15=1,G15,0)</f>
        <v>0</v>
      </c>
      <c r="AZ15" s="115">
        <f>IF(AX15=2,G15,0)</f>
        <v>0</v>
      </c>
      <c r="BA15" s="115">
        <f>IF(AX15=3,G15,0)</f>
        <v>0</v>
      </c>
      <c r="BB15" s="115">
        <f>IF(AX15=4,G15,0)</f>
        <v>0</v>
      </c>
      <c r="BC15" s="115">
        <f>IF(AX15=5,G15,0)</f>
        <v>0</v>
      </c>
      <c r="BY15" s="139">
        <v>1</v>
      </c>
      <c r="BZ15" s="139">
        <v>9</v>
      </c>
      <c r="CX15" s="115">
        <v>4.0000000000000003E-5</v>
      </c>
    </row>
    <row r="16" spans="1:102" x14ac:dyDescent="0.25">
      <c r="A16" s="135" t="s">
        <v>121</v>
      </c>
      <c r="B16" s="181"/>
      <c r="C16" s="137" t="s">
        <v>106</v>
      </c>
      <c r="D16" s="138" t="s">
        <v>73</v>
      </c>
      <c r="E16" s="168">
        <v>28</v>
      </c>
      <c r="F16" s="175">
        <v>0</v>
      </c>
      <c r="G16" s="178">
        <f t="shared" si="0"/>
        <v>0</v>
      </c>
      <c r="M16" s="134">
        <v>2</v>
      </c>
      <c r="Y16" s="115">
        <v>1</v>
      </c>
      <c r="Z16" s="115">
        <v>9</v>
      </c>
      <c r="AA16" s="115">
        <v>9</v>
      </c>
      <c r="AX16" s="115">
        <v>4</v>
      </c>
      <c r="AY16" s="115">
        <f>IF(AX16=1,G16,0)</f>
        <v>0</v>
      </c>
      <c r="AZ16" s="115">
        <f>IF(AX16=2,G16,0)</f>
        <v>0</v>
      </c>
      <c r="BA16" s="115">
        <f>IF(AX16=3,G16,0)</f>
        <v>0</v>
      </c>
      <c r="BB16" s="115">
        <f>IF(AX16=4,G16,0)</f>
        <v>0</v>
      </c>
      <c r="BC16" s="115">
        <f>IF(AX16=5,G16,0)</f>
        <v>0</v>
      </c>
      <c r="BY16" s="139">
        <v>1</v>
      </c>
      <c r="BZ16" s="139">
        <v>9</v>
      </c>
      <c r="CX16" s="115">
        <v>4.0000000000000003E-5</v>
      </c>
    </row>
    <row r="17" spans="1:102" x14ac:dyDescent="0.25">
      <c r="A17" s="135" t="s">
        <v>122</v>
      </c>
      <c r="B17" s="181"/>
      <c r="C17" s="137" t="s">
        <v>105</v>
      </c>
      <c r="D17" s="138" t="s">
        <v>73</v>
      </c>
      <c r="E17" s="168">
        <v>75</v>
      </c>
      <c r="F17" s="175">
        <v>0</v>
      </c>
      <c r="G17" s="178">
        <f t="shared" si="0"/>
        <v>0</v>
      </c>
      <c r="M17" s="134">
        <v>2</v>
      </c>
      <c r="Y17" s="115">
        <v>1</v>
      </c>
      <c r="Z17" s="115">
        <v>9</v>
      </c>
      <c r="AA17" s="115">
        <v>9</v>
      </c>
      <c r="AX17" s="115">
        <v>4</v>
      </c>
      <c r="AY17" s="115">
        <f>IF(AX17=1,G17,0)</f>
        <v>0</v>
      </c>
      <c r="AZ17" s="115">
        <f>IF(AX17=2,G17,0)</f>
        <v>0</v>
      </c>
      <c r="BA17" s="115">
        <f>IF(AX17=3,G17,0)</f>
        <v>0</v>
      </c>
      <c r="BB17" s="115">
        <f>IF(AX17=4,G17,0)</f>
        <v>0</v>
      </c>
      <c r="BC17" s="115">
        <f>IF(AX17=5,G17,0)</f>
        <v>0</v>
      </c>
      <c r="BY17" s="139">
        <v>1</v>
      </c>
      <c r="BZ17" s="139">
        <v>9</v>
      </c>
      <c r="CX17" s="115">
        <v>0</v>
      </c>
    </row>
    <row r="18" spans="1:102" x14ac:dyDescent="0.25">
      <c r="A18" s="135" t="s">
        <v>123</v>
      </c>
      <c r="B18" s="181"/>
      <c r="C18" s="137" t="s">
        <v>107</v>
      </c>
      <c r="D18" s="138" t="s">
        <v>73</v>
      </c>
      <c r="E18" s="168">
        <v>25</v>
      </c>
      <c r="F18" s="175">
        <v>0</v>
      </c>
      <c r="G18" s="178">
        <f t="shared" si="0"/>
        <v>0</v>
      </c>
      <c r="M18" s="134">
        <v>2</v>
      </c>
      <c r="Y18" s="115">
        <v>1</v>
      </c>
      <c r="Z18" s="115">
        <v>9</v>
      </c>
      <c r="AA18" s="115">
        <v>9</v>
      </c>
      <c r="AX18" s="115">
        <v>4</v>
      </c>
      <c r="AY18" s="115">
        <f>IF(AX18=1,G18,0)</f>
        <v>0</v>
      </c>
      <c r="AZ18" s="115">
        <f>IF(AX18=2,G18,0)</f>
        <v>0</v>
      </c>
      <c r="BA18" s="115">
        <f>IF(AX18=3,G18,0)</f>
        <v>0</v>
      </c>
      <c r="BB18" s="115">
        <f>IF(AX18=4,G18,0)</f>
        <v>0</v>
      </c>
      <c r="BC18" s="115">
        <f>IF(AX18=5,G18,0)</f>
        <v>0</v>
      </c>
      <c r="BY18" s="139">
        <v>1</v>
      </c>
      <c r="BZ18" s="139">
        <v>9</v>
      </c>
      <c r="CX18" s="115">
        <v>1.6000000000000001E-4</v>
      </c>
    </row>
    <row r="19" spans="1:102" ht="20.399999999999999" x14ac:dyDescent="0.25">
      <c r="A19" s="135" t="s">
        <v>124</v>
      </c>
      <c r="B19" s="181"/>
      <c r="C19" s="137" t="s">
        <v>87</v>
      </c>
      <c r="D19" s="138" t="s">
        <v>83</v>
      </c>
      <c r="E19" s="168">
        <v>96</v>
      </c>
      <c r="F19" s="175">
        <v>0</v>
      </c>
      <c r="G19" s="178">
        <f t="shared" si="0"/>
        <v>0</v>
      </c>
      <c r="M19" s="134"/>
      <c r="BY19" s="139"/>
      <c r="BZ19" s="139"/>
    </row>
    <row r="20" spans="1:102" ht="20.399999999999999" x14ac:dyDescent="0.25">
      <c r="A20" s="135" t="s">
        <v>125</v>
      </c>
      <c r="B20" s="181"/>
      <c r="C20" s="137" t="s">
        <v>158</v>
      </c>
      <c r="D20" s="138" t="s">
        <v>72</v>
      </c>
      <c r="E20" s="168">
        <v>5</v>
      </c>
      <c r="F20" s="175">
        <v>0</v>
      </c>
      <c r="G20" s="178">
        <f t="shared" si="0"/>
        <v>0</v>
      </c>
      <c r="M20" s="134"/>
      <c r="BY20" s="139"/>
      <c r="BZ20" s="139"/>
    </row>
    <row r="21" spans="1:102" x14ac:dyDescent="0.25">
      <c r="A21" s="135" t="s">
        <v>126</v>
      </c>
      <c r="B21" s="181"/>
      <c r="C21" s="137" t="s">
        <v>159</v>
      </c>
      <c r="D21" s="138" t="s">
        <v>72</v>
      </c>
      <c r="E21" s="168">
        <v>75</v>
      </c>
      <c r="F21" s="175">
        <v>0</v>
      </c>
      <c r="G21" s="178">
        <f t="shared" si="0"/>
        <v>0</v>
      </c>
      <c r="M21" s="134"/>
      <c r="BY21" s="139"/>
      <c r="BZ21" s="139"/>
    </row>
    <row r="22" spans="1:102" x14ac:dyDescent="0.25">
      <c r="A22" s="135" t="s">
        <v>127</v>
      </c>
      <c r="B22" s="181"/>
      <c r="C22" s="137" t="s">
        <v>108</v>
      </c>
      <c r="D22" s="138" t="s">
        <v>73</v>
      </c>
      <c r="E22" s="168">
        <v>120</v>
      </c>
      <c r="F22" s="175">
        <v>0</v>
      </c>
      <c r="G22" s="178">
        <f t="shared" si="0"/>
        <v>0</v>
      </c>
      <c r="M22" s="134"/>
      <c r="BY22" s="139"/>
      <c r="BZ22" s="139"/>
    </row>
    <row r="23" spans="1:102" x14ac:dyDescent="0.25">
      <c r="A23" s="135"/>
      <c r="B23" s="181"/>
      <c r="C23" s="137" t="s">
        <v>155</v>
      </c>
      <c r="D23" s="138" t="s">
        <v>83</v>
      </c>
      <c r="E23" s="168">
        <v>189</v>
      </c>
      <c r="F23" s="175">
        <v>0</v>
      </c>
      <c r="G23" s="178">
        <f t="shared" si="0"/>
        <v>0</v>
      </c>
      <c r="M23" s="134"/>
      <c r="BY23" s="139"/>
      <c r="BZ23" s="139"/>
    </row>
    <row r="24" spans="1:102" x14ac:dyDescent="0.25">
      <c r="A24" s="135" t="s">
        <v>128</v>
      </c>
      <c r="B24" s="181"/>
      <c r="C24" s="137" t="s">
        <v>111</v>
      </c>
      <c r="D24" s="138" t="s">
        <v>83</v>
      </c>
      <c r="E24" s="168">
        <v>289</v>
      </c>
      <c r="F24" s="175">
        <v>0</v>
      </c>
      <c r="G24" s="178">
        <f t="shared" si="0"/>
        <v>0</v>
      </c>
      <c r="M24" s="134"/>
      <c r="BY24" s="139"/>
      <c r="BZ24" s="139"/>
    </row>
    <row r="25" spans="1:102" x14ac:dyDescent="0.25">
      <c r="A25" s="135" t="s">
        <v>129</v>
      </c>
      <c r="B25" s="181"/>
      <c r="C25" s="137" t="s">
        <v>112</v>
      </c>
      <c r="D25" s="138" t="s">
        <v>73</v>
      </c>
      <c r="E25" s="169">
        <v>1</v>
      </c>
      <c r="F25" s="175">
        <v>0</v>
      </c>
      <c r="G25" s="178">
        <f t="shared" si="0"/>
        <v>0</v>
      </c>
      <c r="M25" s="134"/>
      <c r="BY25" s="139"/>
      <c r="BZ25" s="139"/>
    </row>
    <row r="26" spans="1:102" x14ac:dyDescent="0.25">
      <c r="A26" s="135" t="s">
        <v>130</v>
      </c>
      <c r="B26" s="181"/>
      <c r="C26" s="137" t="s">
        <v>114</v>
      </c>
      <c r="D26" s="138" t="s">
        <v>73</v>
      </c>
      <c r="E26" s="169">
        <v>5</v>
      </c>
      <c r="F26" s="175">
        <v>0</v>
      </c>
      <c r="G26" s="178">
        <f t="shared" si="0"/>
        <v>0</v>
      </c>
      <c r="M26" s="134"/>
      <c r="BY26" s="139"/>
      <c r="BZ26" s="139"/>
    </row>
    <row r="27" spans="1:102" ht="20.399999999999999" x14ac:dyDescent="0.25">
      <c r="A27" s="135" t="s">
        <v>131</v>
      </c>
      <c r="B27" s="181"/>
      <c r="C27" s="137" t="s">
        <v>92</v>
      </c>
      <c r="D27" s="138" t="s">
        <v>73</v>
      </c>
      <c r="E27" s="169">
        <v>38</v>
      </c>
      <c r="F27" s="175">
        <v>0</v>
      </c>
      <c r="G27" s="178">
        <f t="shared" si="0"/>
        <v>0</v>
      </c>
      <c r="M27" s="134"/>
      <c r="BY27" s="139"/>
      <c r="BZ27" s="139"/>
    </row>
    <row r="28" spans="1:102" ht="20.399999999999999" x14ac:dyDescent="0.25">
      <c r="A28" s="135" t="s">
        <v>132</v>
      </c>
      <c r="B28" s="181"/>
      <c r="C28" s="137" t="s">
        <v>160</v>
      </c>
      <c r="D28" s="138" t="s">
        <v>73</v>
      </c>
      <c r="E28" s="169">
        <v>2</v>
      </c>
      <c r="F28" s="175">
        <v>0</v>
      </c>
      <c r="G28" s="178">
        <f t="shared" si="0"/>
        <v>0</v>
      </c>
      <c r="M28" s="134"/>
      <c r="BY28" s="139"/>
      <c r="BZ28" s="139"/>
    </row>
    <row r="29" spans="1:102" x14ac:dyDescent="0.25">
      <c r="A29" s="135" t="s">
        <v>133</v>
      </c>
      <c r="B29" s="181"/>
      <c r="C29" s="137" t="s">
        <v>113</v>
      </c>
      <c r="D29" s="138" t="s">
        <v>90</v>
      </c>
      <c r="E29" s="169">
        <v>2</v>
      </c>
      <c r="F29" s="175">
        <v>0</v>
      </c>
      <c r="G29" s="178">
        <f t="shared" si="0"/>
        <v>0</v>
      </c>
      <c r="M29" s="134"/>
      <c r="BY29" s="139"/>
      <c r="BZ29" s="139"/>
    </row>
    <row r="30" spans="1:102" ht="20.399999999999999" x14ac:dyDescent="0.25">
      <c r="A30" s="135" t="s">
        <v>134</v>
      </c>
      <c r="B30" s="181"/>
      <c r="C30" s="137" t="s">
        <v>93</v>
      </c>
      <c r="D30" s="138" t="s">
        <v>72</v>
      </c>
      <c r="E30" s="169">
        <v>485</v>
      </c>
      <c r="F30" s="175">
        <v>0</v>
      </c>
      <c r="G30" s="178">
        <f t="shared" si="0"/>
        <v>0</v>
      </c>
      <c r="M30" s="134"/>
      <c r="BY30" s="139"/>
      <c r="BZ30" s="139"/>
    </row>
    <row r="31" spans="1:102" ht="20.399999999999999" x14ac:dyDescent="0.25">
      <c r="A31" s="135" t="s">
        <v>135</v>
      </c>
      <c r="B31" s="181"/>
      <c r="C31" s="137" t="s">
        <v>94</v>
      </c>
      <c r="D31" s="138" t="s">
        <v>72</v>
      </c>
      <c r="E31" s="169">
        <v>258</v>
      </c>
      <c r="F31" s="175">
        <v>0</v>
      </c>
      <c r="G31" s="178">
        <f t="shared" si="0"/>
        <v>0</v>
      </c>
      <c r="M31" s="134"/>
      <c r="BY31" s="139"/>
      <c r="BZ31" s="139"/>
    </row>
    <row r="32" spans="1:102" ht="20.399999999999999" x14ac:dyDescent="0.25">
      <c r="A32" s="135" t="s">
        <v>136</v>
      </c>
      <c r="B32" s="181"/>
      <c r="C32" s="137" t="s">
        <v>104</v>
      </c>
      <c r="D32" s="138" t="s">
        <v>72</v>
      </c>
      <c r="E32" s="169">
        <v>55</v>
      </c>
      <c r="F32" s="175">
        <v>0</v>
      </c>
      <c r="G32" s="178">
        <f t="shared" si="0"/>
        <v>0</v>
      </c>
      <c r="M32" s="134"/>
      <c r="BY32" s="139"/>
      <c r="BZ32" s="139"/>
    </row>
    <row r="33" spans="1:102" ht="20.399999999999999" x14ac:dyDescent="0.25">
      <c r="A33" s="135" t="s">
        <v>137</v>
      </c>
      <c r="B33" s="181"/>
      <c r="C33" s="137" t="s">
        <v>154</v>
      </c>
      <c r="D33" s="138" t="s">
        <v>72</v>
      </c>
      <c r="E33" s="169">
        <v>35</v>
      </c>
      <c r="F33" s="175">
        <v>0</v>
      </c>
      <c r="G33" s="178">
        <f t="shared" si="0"/>
        <v>0</v>
      </c>
      <c r="M33" s="134"/>
      <c r="BY33" s="139"/>
      <c r="BZ33" s="139"/>
    </row>
    <row r="34" spans="1:102" ht="20.399999999999999" x14ac:dyDescent="0.25">
      <c r="A34" s="135" t="s">
        <v>138</v>
      </c>
      <c r="B34" s="181"/>
      <c r="C34" s="137" t="s">
        <v>95</v>
      </c>
      <c r="D34" s="138" t="s">
        <v>72</v>
      </c>
      <c r="E34" s="169">
        <v>75</v>
      </c>
      <c r="F34" s="175">
        <v>0</v>
      </c>
      <c r="G34" s="178">
        <f t="shared" si="0"/>
        <v>0</v>
      </c>
      <c r="M34" s="134"/>
      <c r="BY34" s="139"/>
      <c r="BZ34" s="139"/>
    </row>
    <row r="35" spans="1:102" x14ac:dyDescent="0.25">
      <c r="A35" s="135" t="s">
        <v>139</v>
      </c>
      <c r="B35" s="181"/>
      <c r="C35" s="137" t="s">
        <v>152</v>
      </c>
      <c r="D35" s="138" t="s">
        <v>72</v>
      </c>
      <c r="E35" s="169">
        <v>305</v>
      </c>
      <c r="F35" s="175">
        <v>0</v>
      </c>
      <c r="G35" s="178">
        <f t="shared" ref="G35" si="1">E35*F35</f>
        <v>0</v>
      </c>
      <c r="M35" s="134"/>
      <c r="BY35" s="139"/>
      <c r="BZ35" s="139"/>
    </row>
    <row r="36" spans="1:102" x14ac:dyDescent="0.25">
      <c r="A36" s="135" t="s">
        <v>140</v>
      </c>
      <c r="B36" s="181"/>
      <c r="C36" s="137" t="s">
        <v>162</v>
      </c>
      <c r="D36" s="138" t="s">
        <v>73</v>
      </c>
      <c r="E36" s="169">
        <v>4</v>
      </c>
      <c r="F36" s="175">
        <v>0</v>
      </c>
      <c r="G36" s="178">
        <f t="shared" si="0"/>
        <v>0</v>
      </c>
      <c r="M36" s="134"/>
      <c r="BY36" s="139"/>
      <c r="BZ36" s="139"/>
    </row>
    <row r="37" spans="1:102" ht="20.399999999999999" x14ac:dyDescent="0.25">
      <c r="A37" s="135" t="s">
        <v>141</v>
      </c>
      <c r="B37" s="181"/>
      <c r="C37" s="137" t="s">
        <v>161</v>
      </c>
      <c r="D37" s="138" t="s">
        <v>73</v>
      </c>
      <c r="E37" s="169">
        <v>21</v>
      </c>
      <c r="F37" s="175">
        <v>0</v>
      </c>
      <c r="G37" s="178">
        <f t="shared" ref="G37" si="2">E37*F37</f>
        <v>0</v>
      </c>
      <c r="M37" s="134"/>
      <c r="BY37" s="139"/>
      <c r="BZ37" s="139"/>
    </row>
    <row r="38" spans="1:102" ht="20.399999999999999" x14ac:dyDescent="0.25">
      <c r="A38" s="135" t="s">
        <v>142</v>
      </c>
      <c r="B38" s="181"/>
      <c r="C38" s="137" t="s">
        <v>103</v>
      </c>
      <c r="D38" s="138" t="s">
        <v>73</v>
      </c>
      <c r="E38" s="168">
        <v>30</v>
      </c>
      <c r="F38" s="175">
        <v>0</v>
      </c>
      <c r="G38" s="178">
        <f t="shared" si="0"/>
        <v>0</v>
      </c>
      <c r="M38" s="134"/>
      <c r="BY38" s="139"/>
      <c r="BZ38" s="139"/>
    </row>
    <row r="39" spans="1:102" x14ac:dyDescent="0.25">
      <c r="A39" s="135" t="s">
        <v>143</v>
      </c>
      <c r="B39" s="181"/>
      <c r="C39" s="137" t="s">
        <v>163</v>
      </c>
      <c r="D39" s="138" t="s">
        <v>73</v>
      </c>
      <c r="E39" s="168">
        <v>11</v>
      </c>
      <c r="F39" s="175">
        <v>0</v>
      </c>
      <c r="G39" s="178">
        <f t="shared" si="0"/>
        <v>0</v>
      </c>
      <c r="M39" s="134"/>
      <c r="BY39" s="139"/>
      <c r="BZ39" s="139"/>
    </row>
    <row r="40" spans="1:102" x14ac:dyDescent="0.25">
      <c r="A40" s="135" t="s">
        <v>144</v>
      </c>
      <c r="B40" s="181"/>
      <c r="C40" s="137" t="s">
        <v>151</v>
      </c>
      <c r="D40" s="138" t="s">
        <v>73</v>
      </c>
      <c r="E40" s="168">
        <v>1</v>
      </c>
      <c r="F40" s="175">
        <v>0</v>
      </c>
      <c r="G40" s="178">
        <f t="shared" ref="G40" si="3">E40*F40</f>
        <v>0</v>
      </c>
      <c r="M40" s="134"/>
      <c r="BY40" s="139"/>
      <c r="BZ40" s="139"/>
    </row>
    <row r="41" spans="1:102" x14ac:dyDescent="0.25">
      <c r="A41" s="135" t="s">
        <v>145</v>
      </c>
      <c r="B41" s="181"/>
      <c r="C41" s="137" t="s">
        <v>150</v>
      </c>
      <c r="D41" s="138" t="s">
        <v>73</v>
      </c>
      <c r="E41" s="168">
        <v>1</v>
      </c>
      <c r="F41" s="175">
        <v>0</v>
      </c>
      <c r="G41" s="178">
        <f t="shared" si="0"/>
        <v>0</v>
      </c>
      <c r="M41" s="134"/>
      <c r="BY41" s="139"/>
      <c r="BZ41" s="139"/>
    </row>
    <row r="42" spans="1:102" x14ac:dyDescent="0.25">
      <c r="A42" s="140"/>
      <c r="B42" s="141" t="s">
        <v>67</v>
      </c>
      <c r="C42" s="142" t="str">
        <f>CONCATENATE(B11," ",C11)</f>
        <v>M21 Elektro                              část   sklepy škola</v>
      </c>
      <c r="D42" s="143"/>
      <c r="E42" s="144"/>
      <c r="F42" s="144"/>
      <c r="G42" s="179">
        <f>SUM(G11:G41)</f>
        <v>0</v>
      </c>
      <c r="M42" s="134">
        <v>4</v>
      </c>
      <c r="AY42" s="145">
        <f>SUM(AY11:AY41)</f>
        <v>0</v>
      </c>
      <c r="AZ42" s="145">
        <f>SUM(AZ11:AZ41)</f>
        <v>0</v>
      </c>
      <c r="BA42" s="145">
        <f>SUM(BA11:BA41)</f>
        <v>0</v>
      </c>
      <c r="BB42" s="145">
        <f>SUM(BB11:BB41)</f>
        <v>0</v>
      </c>
      <c r="BC42" s="145">
        <f>SUM(BC11:BC41)</f>
        <v>0</v>
      </c>
    </row>
    <row r="43" spans="1:102" x14ac:dyDescent="0.25">
      <c r="A43" s="129" t="s">
        <v>66</v>
      </c>
      <c r="B43" s="130" t="s">
        <v>96</v>
      </c>
      <c r="C43" s="131" t="s">
        <v>116</v>
      </c>
      <c r="D43" s="132"/>
      <c r="E43" s="133"/>
      <c r="F43" s="133"/>
      <c r="G43" s="180"/>
      <c r="M43" s="134">
        <v>1</v>
      </c>
    </row>
    <row r="44" spans="1:102" x14ac:dyDescent="0.25">
      <c r="A44" s="135" t="s">
        <v>146</v>
      </c>
      <c r="B44" s="136"/>
      <c r="C44" s="137" t="s">
        <v>97</v>
      </c>
      <c r="D44" s="138" t="s">
        <v>72</v>
      </c>
      <c r="E44" s="169">
        <v>45</v>
      </c>
      <c r="F44" s="175">
        <v>0</v>
      </c>
      <c r="G44" s="178">
        <f>E44*F44</f>
        <v>0</v>
      </c>
      <c r="M44" s="134">
        <v>2</v>
      </c>
      <c r="Y44" s="115">
        <v>1</v>
      </c>
      <c r="Z44" s="115">
        <v>1</v>
      </c>
      <c r="AA44" s="115">
        <v>1</v>
      </c>
      <c r="AX44" s="115">
        <v>4</v>
      </c>
      <c r="AY44" s="115">
        <f>IF(AX44=1,G44,0)</f>
        <v>0</v>
      </c>
      <c r="AZ44" s="115">
        <f>IF(AX44=2,G44,0)</f>
        <v>0</v>
      </c>
      <c r="BA44" s="115">
        <f>IF(AX44=3,G44,0)</f>
        <v>0</v>
      </c>
      <c r="BB44" s="115">
        <f>IF(AX44=4,G44,0)</f>
        <v>0</v>
      </c>
      <c r="BC44" s="115">
        <f>IF(AX44=5,G44,0)</f>
        <v>0</v>
      </c>
      <c r="BY44" s="139">
        <v>1</v>
      </c>
      <c r="BZ44" s="139">
        <v>1</v>
      </c>
      <c r="CX44" s="115">
        <v>4.8999999999999998E-4</v>
      </c>
    </row>
    <row r="45" spans="1:102" x14ac:dyDescent="0.25">
      <c r="A45" s="135" t="s">
        <v>147</v>
      </c>
      <c r="B45" s="136"/>
      <c r="C45" s="137" t="s">
        <v>98</v>
      </c>
      <c r="D45" s="138" t="s">
        <v>72</v>
      </c>
      <c r="E45" s="169">
        <v>75</v>
      </c>
      <c r="F45" s="175">
        <v>0</v>
      </c>
      <c r="G45" s="178">
        <f>E45*F45</f>
        <v>0</v>
      </c>
      <c r="M45" s="134">
        <v>4</v>
      </c>
      <c r="AY45" s="145">
        <f>SUM(AY43:AY44)</f>
        <v>0</v>
      </c>
      <c r="AZ45" s="145">
        <f>SUM(AZ43:AZ44)</f>
        <v>0</v>
      </c>
      <c r="BA45" s="145">
        <f>SUM(BA43:BA44)</f>
        <v>0</v>
      </c>
      <c r="BB45" s="145">
        <f>SUM(BB43:BB44)</f>
        <v>0</v>
      </c>
      <c r="BC45" s="145">
        <f>SUM(BC43:BC44)</f>
        <v>0</v>
      </c>
    </row>
    <row r="46" spans="1:102" x14ac:dyDescent="0.25">
      <c r="A46" s="135" t="s">
        <v>164</v>
      </c>
      <c r="B46" s="136"/>
      <c r="C46" s="137" t="s">
        <v>99</v>
      </c>
      <c r="D46" s="138" t="s">
        <v>72</v>
      </c>
      <c r="E46" s="169">
        <v>89</v>
      </c>
      <c r="F46" s="175">
        <v>0</v>
      </c>
      <c r="G46" s="178">
        <f>E46*F46</f>
        <v>0</v>
      </c>
    </row>
    <row r="47" spans="1:102" x14ac:dyDescent="0.25">
      <c r="A47" s="135" t="s">
        <v>165</v>
      </c>
      <c r="B47" s="136"/>
      <c r="C47" s="137" t="s">
        <v>100</v>
      </c>
      <c r="D47" s="138" t="s">
        <v>73</v>
      </c>
      <c r="E47" s="169">
        <v>45</v>
      </c>
      <c r="F47" s="175">
        <v>0</v>
      </c>
      <c r="G47" s="178">
        <f>E47*F47</f>
        <v>0</v>
      </c>
    </row>
    <row r="48" spans="1:102" x14ac:dyDescent="0.25">
      <c r="A48" s="135" t="s">
        <v>166</v>
      </c>
      <c r="B48" s="136"/>
      <c r="C48" s="137" t="s">
        <v>109</v>
      </c>
      <c r="D48" s="138" t="s">
        <v>110</v>
      </c>
      <c r="E48" s="169">
        <v>0</v>
      </c>
      <c r="F48" s="175">
        <v>0</v>
      </c>
      <c r="G48" s="178">
        <f>E48*F48</f>
        <v>0</v>
      </c>
    </row>
    <row r="49" spans="1:55" x14ac:dyDescent="0.25">
      <c r="A49" s="140"/>
      <c r="B49" s="141" t="s">
        <v>67</v>
      </c>
      <c r="C49" s="142" t="str">
        <f>CONCATENATE(B43," ",C43)</f>
        <v>97 Stavební práce        část sklepy škola</v>
      </c>
      <c r="D49" s="143"/>
      <c r="E49" s="144"/>
      <c r="F49" s="144"/>
      <c r="G49" s="179">
        <f>SUM(G43:G48)</f>
        <v>0</v>
      </c>
      <c r="M49" s="134">
        <v>4</v>
      </c>
      <c r="AY49" s="145">
        <f>SUM(AY43:AY48)</f>
        <v>0</v>
      </c>
      <c r="AZ49" s="145">
        <f>SUM(AZ43:AZ48)</f>
        <v>0</v>
      </c>
      <c r="BA49" s="145">
        <f>SUM(BA43:BA48)</f>
        <v>0</v>
      </c>
      <c r="BB49" s="145">
        <f>SUM(BB43:BB48)</f>
        <v>0</v>
      </c>
      <c r="BC49" s="145">
        <f>SUM(BC43:BC48)</f>
        <v>0</v>
      </c>
    </row>
    <row r="50" spans="1:55" s="173" customFormat="1" ht="11.4" x14ac:dyDescent="0.2">
      <c r="A50" s="182" t="s">
        <v>167</v>
      </c>
      <c r="B50" s="172"/>
      <c r="C50" s="172" t="s">
        <v>148</v>
      </c>
      <c r="D50" s="172" t="s">
        <v>54</v>
      </c>
      <c r="E50" s="172">
        <v>9.25</v>
      </c>
      <c r="F50" s="176"/>
      <c r="G50" s="172"/>
    </row>
    <row r="51" spans="1:55" s="173" customFormat="1" ht="15.9" customHeight="1" x14ac:dyDescent="0.2">
      <c r="A51" s="174"/>
      <c r="B51" s="174"/>
      <c r="C51" s="174" t="s">
        <v>149</v>
      </c>
      <c r="D51" s="174"/>
      <c r="E51" s="174"/>
      <c r="F51" s="177"/>
      <c r="G51" s="174"/>
    </row>
    <row r="52" spans="1:55" x14ac:dyDescent="0.25">
      <c r="E52" s="115"/>
    </row>
    <row r="53" spans="1:55" x14ac:dyDescent="0.25">
      <c r="E53" s="115"/>
    </row>
    <row r="54" spans="1:55" x14ac:dyDescent="0.25">
      <c r="E54" s="115"/>
    </row>
    <row r="55" spans="1:55" x14ac:dyDescent="0.25">
      <c r="E55" s="115"/>
    </row>
    <row r="56" spans="1:55" x14ac:dyDescent="0.25">
      <c r="E56" s="115"/>
    </row>
    <row r="57" spans="1:55" x14ac:dyDescent="0.25">
      <c r="E57" s="115"/>
    </row>
    <row r="58" spans="1:55" x14ac:dyDescent="0.25">
      <c r="E58" s="115"/>
    </row>
    <row r="59" spans="1:55" x14ac:dyDescent="0.25">
      <c r="E59" s="115"/>
    </row>
    <row r="60" spans="1:55" x14ac:dyDescent="0.25">
      <c r="E60" s="115"/>
    </row>
    <row r="61" spans="1:55" x14ac:dyDescent="0.25">
      <c r="E61" s="115"/>
    </row>
    <row r="62" spans="1:55" x14ac:dyDescent="0.25">
      <c r="E62" s="115"/>
    </row>
    <row r="63" spans="1:55" x14ac:dyDescent="0.25">
      <c r="E63" s="115"/>
    </row>
    <row r="64" spans="1:55" x14ac:dyDescent="0.25">
      <c r="E64" s="115"/>
    </row>
    <row r="65" spans="5:5" x14ac:dyDescent="0.25">
      <c r="E65" s="115"/>
    </row>
    <row r="66" spans="5:5" x14ac:dyDescent="0.25">
      <c r="E66" s="115"/>
    </row>
    <row r="67" spans="5:5" x14ac:dyDescent="0.25">
      <c r="E67" s="115"/>
    </row>
    <row r="68" spans="5:5" x14ac:dyDescent="0.25">
      <c r="E68" s="115"/>
    </row>
    <row r="69" spans="5:5" x14ac:dyDescent="0.25">
      <c r="E69" s="115"/>
    </row>
    <row r="70" spans="5:5" x14ac:dyDescent="0.25">
      <c r="E70" s="115"/>
    </row>
    <row r="71" spans="5:5" x14ac:dyDescent="0.25">
      <c r="E71" s="115"/>
    </row>
    <row r="72" spans="5:5" x14ac:dyDescent="0.25">
      <c r="E72" s="115"/>
    </row>
    <row r="73" spans="5:5" x14ac:dyDescent="0.25">
      <c r="E73" s="115"/>
    </row>
    <row r="74" spans="5:5" x14ac:dyDescent="0.25">
      <c r="E74" s="115"/>
    </row>
    <row r="75" spans="5:5" x14ac:dyDescent="0.25">
      <c r="E75" s="115"/>
    </row>
    <row r="76" spans="5:5" x14ac:dyDescent="0.25">
      <c r="E76" s="115"/>
    </row>
    <row r="77" spans="5:5" x14ac:dyDescent="0.25">
      <c r="E77" s="115"/>
    </row>
    <row r="78" spans="5:5" x14ac:dyDescent="0.25">
      <c r="E78" s="115"/>
    </row>
    <row r="79" spans="5:5" x14ac:dyDescent="0.25">
      <c r="E79" s="115"/>
    </row>
    <row r="80" spans="5:5" x14ac:dyDescent="0.25">
      <c r="E80" s="115"/>
    </row>
    <row r="81" spans="5:5" x14ac:dyDescent="0.25">
      <c r="E81" s="115"/>
    </row>
    <row r="82" spans="5:5" x14ac:dyDescent="0.25">
      <c r="E82" s="115"/>
    </row>
    <row r="83" spans="5:5" x14ac:dyDescent="0.25">
      <c r="E83" s="115"/>
    </row>
    <row r="84" spans="5:5" x14ac:dyDescent="0.25">
      <c r="E84" s="115"/>
    </row>
    <row r="85" spans="5:5" x14ac:dyDescent="0.25">
      <c r="E85" s="115"/>
    </row>
    <row r="86" spans="5:5" x14ac:dyDescent="0.25">
      <c r="E86" s="115"/>
    </row>
    <row r="87" spans="5:5" x14ac:dyDescent="0.25">
      <c r="E87" s="115"/>
    </row>
    <row r="88" spans="5:5" x14ac:dyDescent="0.25">
      <c r="E88" s="115"/>
    </row>
    <row r="89" spans="5:5" x14ac:dyDescent="0.25">
      <c r="E89" s="115"/>
    </row>
    <row r="90" spans="5:5" x14ac:dyDescent="0.25">
      <c r="E90" s="115"/>
    </row>
    <row r="91" spans="5:5" x14ac:dyDescent="0.25">
      <c r="E91" s="115"/>
    </row>
    <row r="92" spans="5:5" x14ac:dyDescent="0.25">
      <c r="E92" s="115"/>
    </row>
    <row r="93" spans="5:5" x14ac:dyDescent="0.25">
      <c r="E93" s="115"/>
    </row>
    <row r="94" spans="5:5" x14ac:dyDescent="0.25">
      <c r="E94" s="115"/>
    </row>
    <row r="95" spans="5:5" x14ac:dyDescent="0.25">
      <c r="E95" s="115"/>
    </row>
    <row r="96" spans="5:5" x14ac:dyDescent="0.25">
      <c r="E96" s="115"/>
    </row>
    <row r="97" spans="1:7" x14ac:dyDescent="0.25">
      <c r="E97" s="115"/>
    </row>
    <row r="98" spans="1:7" x14ac:dyDescent="0.25">
      <c r="E98" s="115"/>
    </row>
    <row r="99" spans="1:7" x14ac:dyDescent="0.25">
      <c r="E99" s="115"/>
    </row>
    <row r="100" spans="1:7" x14ac:dyDescent="0.25">
      <c r="E100" s="115"/>
    </row>
    <row r="101" spans="1:7" x14ac:dyDescent="0.25">
      <c r="E101" s="115"/>
    </row>
    <row r="102" spans="1:7" x14ac:dyDescent="0.25">
      <c r="E102" s="115"/>
    </row>
    <row r="103" spans="1:7" x14ac:dyDescent="0.25">
      <c r="E103" s="115"/>
    </row>
    <row r="104" spans="1:7" x14ac:dyDescent="0.25">
      <c r="A104" s="146"/>
      <c r="B104" s="146"/>
    </row>
    <row r="105" spans="1:7" x14ac:dyDescent="0.25">
      <c r="C105" s="148"/>
      <c r="D105" s="148"/>
      <c r="E105" s="149"/>
      <c r="F105" s="148"/>
      <c r="G105" s="150"/>
    </row>
    <row r="106" spans="1:7" x14ac:dyDescent="0.25">
      <c r="A106" s="146"/>
      <c r="B106" s="146"/>
    </row>
  </sheetData>
  <mergeCells count="4">
    <mergeCell ref="A1:G1"/>
    <mergeCell ref="A3:B3"/>
    <mergeCell ref="A4:B4"/>
    <mergeCell ref="E4:G4"/>
  </mergeCells>
  <phoneticPr fontId="24" type="noConversion"/>
  <printOptions gridLinesSet="0"/>
  <pageMargins left="0.59055118110236227" right="0.39370078740157483" top="0.59055118110236227" bottom="0.98425196850393704" header="0.19685039370078741" footer="0.51181102362204722"/>
  <pageSetup paperSize="9" scale="92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Kupka</dc:creator>
  <cp:lastModifiedBy>Josef Vondal</cp:lastModifiedBy>
  <cp:lastPrinted>2025-04-17T08:39:35Z</cp:lastPrinted>
  <dcterms:created xsi:type="dcterms:W3CDTF">2014-07-30T13:26:59Z</dcterms:created>
  <dcterms:modified xsi:type="dcterms:W3CDTF">2026-01-26T14:56:05Z</dcterms:modified>
</cp:coreProperties>
</file>